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runo.fournier\Box\14_Bât_Affaires\Toulouse\31BA-001-Affaires en cours\31BA-106438_POITIERS_POLE RECHERCHE CHIMIE\06-Rendu OTEIS\DCE\20250827 ELE\"/>
    </mc:Choice>
  </mc:AlternateContent>
  <bookViews>
    <workbookView xWindow="0" yWindow="0" windowWidth="22188" windowHeight="9696"/>
  </bookViews>
  <sheets>
    <sheet name="B30" sheetId="1" r:id="rId1"/>
  </sheets>
  <definedNames>
    <definedName name="_Toc13580909" localSheetId="0">'B30'!#REF!</definedName>
    <definedName name="_xlnm.Print_Titles" localSheetId="0">'B30'!$2:$7</definedName>
    <definedName name="LOT">'B30'!$B$5</definedName>
    <definedName name="N°_LOT">'B30'!$A$5</definedName>
    <definedName name="_xlnm.Print_Area" localSheetId="0">'B30'!$A$1:$K$366</definedName>
  </definedNames>
  <calcPr calcId="162913"/>
</workbook>
</file>

<file path=xl/calcChain.xml><?xml version="1.0" encoding="utf-8"?>
<calcChain xmlns="http://schemas.openxmlformats.org/spreadsheetml/2006/main">
  <c r="B366" i="1" l="1"/>
  <c r="B364" i="1"/>
  <c r="I363" i="1"/>
  <c r="H362" i="1"/>
  <c r="I362" i="1" s="1"/>
  <c r="H360" i="1"/>
  <c r="I360" i="1" s="1"/>
  <c r="H358" i="1"/>
  <c r="I358" i="1" s="1"/>
  <c r="H357" i="1"/>
  <c r="I357" i="1" s="1"/>
  <c r="H356" i="1"/>
  <c r="I356" i="1" s="1"/>
  <c r="H353" i="1"/>
  <c r="I353" i="1" s="1"/>
  <c r="I352" i="1"/>
  <c r="H352" i="1"/>
  <c r="I351" i="1"/>
  <c r="H351" i="1"/>
  <c r="H349" i="1"/>
  <c r="I349" i="1" s="1"/>
  <c r="H348" i="1"/>
  <c r="I348" i="1" s="1"/>
  <c r="H347" i="1"/>
  <c r="I347" i="1" s="1"/>
  <c r="H344" i="1"/>
  <c r="I344" i="1" s="1"/>
  <c r="H342" i="1"/>
  <c r="I342" i="1" s="1"/>
  <c r="H341" i="1"/>
  <c r="I341" i="1" s="1"/>
  <c r="H339" i="1"/>
  <c r="I339" i="1" s="1"/>
  <c r="H338" i="1"/>
  <c r="I338" i="1" s="1"/>
  <c r="I335" i="1"/>
  <c r="H335" i="1"/>
  <c r="I333" i="1"/>
  <c r="H333" i="1"/>
  <c r="H332" i="1"/>
  <c r="I332" i="1" s="1"/>
  <c r="H330" i="1"/>
  <c r="I330" i="1" s="1"/>
  <c r="H329" i="1"/>
  <c r="I329" i="1" s="1"/>
  <c r="H326" i="1"/>
  <c r="I326" i="1" s="1"/>
  <c r="H324" i="1"/>
  <c r="I324" i="1" s="1"/>
  <c r="H323" i="1"/>
  <c r="I323" i="1" s="1"/>
  <c r="H321" i="1"/>
  <c r="I321" i="1" s="1"/>
  <c r="H320" i="1"/>
  <c r="I320" i="1" s="1"/>
  <c r="I317" i="1"/>
  <c r="H317" i="1"/>
  <c r="I315" i="1"/>
  <c r="H315" i="1"/>
  <c r="H314" i="1"/>
  <c r="I314" i="1" s="1"/>
  <c r="H313" i="1"/>
  <c r="I313" i="1" s="1"/>
  <c r="H310" i="1"/>
  <c r="I310" i="1" s="1"/>
  <c r="H309" i="1"/>
  <c r="I309" i="1" s="1"/>
  <c r="H308" i="1"/>
  <c r="I308" i="1" s="1"/>
  <c r="H306" i="1"/>
  <c r="I306" i="1" s="1"/>
  <c r="H305" i="1"/>
  <c r="I305" i="1" s="1"/>
  <c r="H304" i="1"/>
  <c r="I304" i="1" s="1"/>
  <c r="I301" i="1"/>
  <c r="H301" i="1"/>
  <c r="I299" i="1"/>
  <c r="H299" i="1"/>
  <c r="H298" i="1"/>
  <c r="I298" i="1" s="1"/>
  <c r="H297" i="1"/>
  <c r="I297" i="1" s="1"/>
  <c r="H294" i="1"/>
  <c r="I294" i="1" s="1"/>
  <c r="H293" i="1"/>
  <c r="I293" i="1" s="1"/>
  <c r="H292" i="1"/>
  <c r="I292" i="1" s="1"/>
  <c r="H291" i="1"/>
  <c r="I291" i="1" s="1"/>
  <c r="H289" i="1"/>
  <c r="I289" i="1" s="1"/>
  <c r="H288" i="1"/>
  <c r="I288" i="1" s="1"/>
  <c r="I287" i="1"/>
  <c r="H287" i="1"/>
  <c r="I284" i="1"/>
  <c r="H284" i="1"/>
  <c r="H282" i="1"/>
  <c r="I282" i="1" s="1"/>
  <c r="H281" i="1"/>
  <c r="I281" i="1" s="1"/>
  <c r="H279" i="1"/>
  <c r="I279" i="1" s="1"/>
  <c r="H278" i="1"/>
  <c r="I278" i="1" s="1"/>
  <c r="H273" i="1"/>
  <c r="I273" i="1" s="1"/>
  <c r="H272" i="1"/>
  <c r="I272" i="1" s="1"/>
  <c r="H270" i="1"/>
  <c r="I270" i="1" s="1"/>
  <c r="H269" i="1"/>
  <c r="I269" i="1" s="1"/>
  <c r="H268" i="1"/>
  <c r="I268" i="1" s="1"/>
  <c r="H266" i="1"/>
  <c r="I266" i="1" s="1"/>
  <c r="E266" i="1"/>
  <c r="H265" i="1"/>
  <c r="I265" i="1" s="1"/>
  <c r="E265" i="1"/>
  <c r="H264" i="1"/>
  <c r="I264" i="1" s="1"/>
  <c r="E264" i="1"/>
  <c r="H262" i="1"/>
  <c r="I262" i="1" s="1"/>
  <c r="H261" i="1"/>
  <c r="I261" i="1" s="1"/>
  <c r="H260" i="1"/>
  <c r="I260" i="1" s="1"/>
  <c r="H259" i="1"/>
  <c r="I259" i="1" s="1"/>
  <c r="I257" i="1"/>
  <c r="H257" i="1"/>
  <c r="I256" i="1"/>
  <c r="H256" i="1"/>
  <c r="H251" i="1"/>
  <c r="I251" i="1" s="1"/>
  <c r="E251" i="1"/>
  <c r="H250" i="1"/>
  <c r="I250" i="1" s="1"/>
  <c r="E250" i="1"/>
  <c r="H249" i="1"/>
  <c r="I249" i="1" s="1"/>
  <c r="E249" i="1"/>
  <c r="H247" i="1"/>
  <c r="I247" i="1" s="1"/>
  <c r="I246" i="1"/>
  <c r="H245" i="1"/>
  <c r="I245" i="1" s="1"/>
  <c r="H244" i="1"/>
  <c r="I244" i="1" s="1"/>
  <c r="H243" i="1"/>
  <c r="I243" i="1" s="1"/>
  <c r="H242" i="1"/>
  <c r="I242" i="1" s="1"/>
  <c r="H241" i="1"/>
  <c r="I241" i="1" s="1"/>
  <c r="I239" i="1"/>
  <c r="I238" i="1"/>
  <c r="H237" i="1"/>
  <c r="I237" i="1" s="1"/>
  <c r="I236" i="1"/>
  <c r="H234" i="1"/>
  <c r="I234" i="1" s="1"/>
  <c r="H233" i="1"/>
  <c r="I233" i="1" s="1"/>
  <c r="H232" i="1"/>
  <c r="I232" i="1" s="1"/>
  <c r="H231" i="1"/>
  <c r="I231" i="1" s="1"/>
  <c r="I230" i="1"/>
  <c r="H230" i="1"/>
  <c r="I228" i="1"/>
  <c r="H228" i="1"/>
  <c r="H227" i="1"/>
  <c r="I227" i="1" s="1"/>
  <c r="H225" i="1"/>
  <c r="I225" i="1" s="1"/>
  <c r="H224" i="1"/>
  <c r="I224" i="1" s="1"/>
  <c r="H223" i="1"/>
  <c r="I223" i="1" s="1"/>
  <c r="H221" i="1"/>
  <c r="I221" i="1" s="1"/>
  <c r="I220" i="1"/>
  <c r="H217" i="1"/>
  <c r="I217" i="1" s="1"/>
  <c r="H216" i="1"/>
  <c r="I216" i="1" s="1"/>
  <c r="I214" i="1"/>
  <c r="H214" i="1"/>
  <c r="E214" i="1"/>
  <c r="H212" i="1"/>
  <c r="H211" i="1"/>
  <c r="I211" i="1" s="1"/>
  <c r="E211" i="1"/>
  <c r="E212" i="1" s="1"/>
  <c r="H209" i="1"/>
  <c r="I209" i="1" s="1"/>
  <c r="H208" i="1"/>
  <c r="I208" i="1" s="1"/>
  <c r="H206" i="1"/>
  <c r="I206" i="1" s="1"/>
  <c r="E206" i="1"/>
  <c r="H205" i="1"/>
  <c r="I205" i="1" s="1"/>
  <c r="I203" i="1"/>
  <c r="I202" i="1"/>
  <c r="H202" i="1"/>
  <c r="I201" i="1"/>
  <c r="H201" i="1"/>
  <c r="H199" i="1"/>
  <c r="I199" i="1" s="1"/>
  <c r="H198" i="1"/>
  <c r="I198" i="1" s="1"/>
  <c r="E198" i="1"/>
  <c r="H197" i="1"/>
  <c r="I197" i="1" s="1"/>
  <c r="H196" i="1"/>
  <c r="I196" i="1" s="1"/>
  <c r="E196" i="1"/>
  <c r="H194" i="1"/>
  <c r="I194" i="1" s="1"/>
  <c r="H192" i="1"/>
  <c r="I192" i="1" s="1"/>
  <c r="H191" i="1"/>
  <c r="I191" i="1" s="1"/>
  <c r="I190" i="1"/>
  <c r="H190" i="1"/>
  <c r="I189" i="1"/>
  <c r="H189" i="1"/>
  <c r="H187" i="1"/>
  <c r="I187" i="1" s="1"/>
  <c r="H186" i="1"/>
  <c r="I186" i="1" s="1"/>
  <c r="H184" i="1"/>
  <c r="I184" i="1" s="1"/>
  <c r="H179" i="1"/>
  <c r="I179" i="1" s="1"/>
  <c r="H178" i="1"/>
  <c r="I178" i="1" s="1"/>
  <c r="H177" i="1"/>
  <c r="I177" i="1" s="1"/>
  <c r="H176" i="1"/>
  <c r="I176" i="1" s="1"/>
  <c r="H175" i="1"/>
  <c r="I175" i="1" s="1"/>
  <c r="H174" i="1"/>
  <c r="I174" i="1" s="1"/>
  <c r="H173" i="1"/>
  <c r="I173" i="1" s="1"/>
  <c r="K172" i="1" s="1"/>
  <c r="H170" i="1"/>
  <c r="I170" i="1" s="1"/>
  <c r="K169" i="1" s="1"/>
  <c r="H167" i="1"/>
  <c r="I167" i="1" s="1"/>
  <c r="H166" i="1"/>
  <c r="I166" i="1" s="1"/>
  <c r="H165" i="1"/>
  <c r="I165" i="1" s="1"/>
  <c r="H164" i="1"/>
  <c r="I164" i="1" s="1"/>
  <c r="H161" i="1"/>
  <c r="I161" i="1" s="1"/>
  <c r="I160" i="1"/>
  <c r="H160" i="1"/>
  <c r="I159" i="1"/>
  <c r="H159" i="1"/>
  <c r="H158" i="1"/>
  <c r="I158" i="1" s="1"/>
  <c r="H157" i="1"/>
  <c r="I157" i="1" s="1"/>
  <c r="H156" i="1"/>
  <c r="I156" i="1" s="1"/>
  <c r="H155" i="1"/>
  <c r="I155" i="1" s="1"/>
  <c r="H154" i="1"/>
  <c r="I154" i="1" s="1"/>
  <c r="H153" i="1"/>
  <c r="I153" i="1" s="1"/>
  <c r="H152" i="1"/>
  <c r="I152" i="1" s="1"/>
  <c r="H151" i="1"/>
  <c r="I151" i="1" s="1"/>
  <c r="I150" i="1"/>
  <c r="H150" i="1"/>
  <c r="I149" i="1"/>
  <c r="H149" i="1"/>
  <c r="H148" i="1"/>
  <c r="I148" i="1" s="1"/>
  <c r="K147" i="1" s="1"/>
  <c r="H145" i="1"/>
  <c r="I145" i="1" s="1"/>
  <c r="H144" i="1"/>
  <c r="I144" i="1" s="1"/>
  <c r="H143" i="1"/>
  <c r="I143" i="1" s="1"/>
  <c r="E143" i="1"/>
  <c r="H142" i="1"/>
  <c r="I142" i="1" s="1"/>
  <c r="E142" i="1"/>
  <c r="H141" i="1"/>
  <c r="I141" i="1" s="1"/>
  <c r="H140" i="1"/>
  <c r="I140" i="1" s="1"/>
  <c r="H139" i="1"/>
  <c r="I139" i="1" s="1"/>
  <c r="H138" i="1"/>
  <c r="I138" i="1" s="1"/>
  <c r="H137" i="1"/>
  <c r="I137" i="1" s="1"/>
  <c r="E137" i="1"/>
  <c r="H136" i="1"/>
  <c r="I136" i="1" s="1"/>
  <c r="H135" i="1"/>
  <c r="I135" i="1" s="1"/>
  <c r="H134" i="1"/>
  <c r="I134" i="1" s="1"/>
  <c r="H133" i="1"/>
  <c r="I133" i="1" s="1"/>
  <c r="H132" i="1"/>
  <c r="I132" i="1" s="1"/>
  <c r="H131" i="1"/>
  <c r="I131" i="1" s="1"/>
  <c r="I130" i="1"/>
  <c r="H130" i="1"/>
  <c r="I129" i="1"/>
  <c r="H129" i="1"/>
  <c r="H128" i="1"/>
  <c r="I128" i="1" s="1"/>
  <c r="H127" i="1"/>
  <c r="I127" i="1" s="1"/>
  <c r="H126" i="1"/>
  <c r="I126" i="1" s="1"/>
  <c r="H125" i="1"/>
  <c r="I125" i="1" s="1"/>
  <c r="H124" i="1"/>
  <c r="I124" i="1" s="1"/>
  <c r="E124" i="1"/>
  <c r="E70" i="1" s="1"/>
  <c r="E78" i="1" s="1"/>
  <c r="H121" i="1"/>
  <c r="I121" i="1" s="1"/>
  <c r="H120" i="1"/>
  <c r="I120" i="1" s="1"/>
  <c r="I119" i="1"/>
  <c r="H119" i="1"/>
  <c r="I118" i="1"/>
  <c r="H118" i="1"/>
  <c r="H117" i="1"/>
  <c r="I117" i="1" s="1"/>
  <c r="H116" i="1"/>
  <c r="I116" i="1" s="1"/>
  <c r="H115" i="1"/>
  <c r="I115" i="1" s="1"/>
  <c r="H114" i="1"/>
  <c r="I114" i="1" s="1"/>
  <c r="H113" i="1"/>
  <c r="I113" i="1" s="1"/>
  <c r="H112" i="1"/>
  <c r="I112" i="1" s="1"/>
  <c r="H111" i="1"/>
  <c r="I111" i="1" s="1"/>
  <c r="H110" i="1"/>
  <c r="I110" i="1" s="1"/>
  <c r="I109" i="1"/>
  <c r="H109" i="1"/>
  <c r="I108" i="1"/>
  <c r="H108" i="1"/>
  <c r="H107" i="1"/>
  <c r="I107" i="1" s="1"/>
  <c r="H106" i="1"/>
  <c r="I106" i="1" s="1"/>
  <c r="H105" i="1"/>
  <c r="I105" i="1" s="1"/>
  <c r="H104" i="1"/>
  <c r="I104" i="1" s="1"/>
  <c r="H103" i="1"/>
  <c r="I103" i="1" s="1"/>
  <c r="H102" i="1"/>
  <c r="I102" i="1" s="1"/>
  <c r="H101" i="1"/>
  <c r="I101" i="1" s="1"/>
  <c r="H100" i="1"/>
  <c r="I100" i="1" s="1"/>
  <c r="I99" i="1"/>
  <c r="H99" i="1"/>
  <c r="I98" i="1"/>
  <c r="H98" i="1"/>
  <c r="H97" i="1"/>
  <c r="I97" i="1" s="1"/>
  <c r="H96" i="1"/>
  <c r="I96" i="1" s="1"/>
  <c r="H95" i="1"/>
  <c r="I95" i="1" s="1"/>
  <c r="H94" i="1"/>
  <c r="I94" i="1" s="1"/>
  <c r="H93" i="1"/>
  <c r="I93" i="1" s="1"/>
  <c r="H92" i="1"/>
  <c r="I92" i="1" s="1"/>
  <c r="H91" i="1"/>
  <c r="I91" i="1" s="1"/>
  <c r="H90" i="1"/>
  <c r="I90" i="1" s="1"/>
  <c r="I89" i="1"/>
  <c r="H89" i="1"/>
  <c r="I88" i="1"/>
  <c r="H88" i="1"/>
  <c r="H87" i="1"/>
  <c r="I87" i="1" s="1"/>
  <c r="H86" i="1"/>
  <c r="I86" i="1" s="1"/>
  <c r="H85" i="1"/>
  <c r="I85" i="1" s="1"/>
  <c r="H84" i="1"/>
  <c r="I84" i="1" s="1"/>
  <c r="H83" i="1"/>
  <c r="I83" i="1" s="1"/>
  <c r="H80" i="1"/>
  <c r="I80" i="1" s="1"/>
  <c r="E80" i="1"/>
  <c r="H79" i="1"/>
  <c r="I79" i="1" s="1"/>
  <c r="E79" i="1"/>
  <c r="H78" i="1"/>
  <c r="I78" i="1" s="1"/>
  <c r="H77" i="1"/>
  <c r="I77" i="1" s="1"/>
  <c r="E77" i="1"/>
  <c r="H76" i="1"/>
  <c r="I76" i="1" s="1"/>
  <c r="E76" i="1"/>
  <c r="H75" i="1"/>
  <c r="I75" i="1" s="1"/>
  <c r="E75" i="1"/>
  <c r="H74" i="1"/>
  <c r="I74" i="1" s="1"/>
  <c r="E74" i="1"/>
  <c r="H73" i="1"/>
  <c r="I73" i="1" s="1"/>
  <c r="E73" i="1"/>
  <c r="H72" i="1"/>
  <c r="I72" i="1" s="1"/>
  <c r="E72" i="1"/>
  <c r="I71" i="1"/>
  <c r="H71" i="1"/>
  <c r="E71" i="1"/>
  <c r="H70" i="1"/>
  <c r="I70" i="1" s="1"/>
  <c r="H69" i="1"/>
  <c r="I69" i="1" s="1"/>
  <c r="H68" i="1"/>
  <c r="I68" i="1" s="1"/>
  <c r="H67" i="1"/>
  <c r="I67" i="1" s="1"/>
  <c r="H66" i="1"/>
  <c r="I66" i="1" s="1"/>
  <c r="H65" i="1"/>
  <c r="I65" i="1" s="1"/>
  <c r="H64" i="1"/>
  <c r="I64" i="1" s="1"/>
  <c r="I63" i="1"/>
  <c r="H63" i="1"/>
  <c r="I62" i="1"/>
  <c r="H62" i="1"/>
  <c r="H61" i="1"/>
  <c r="I61" i="1" s="1"/>
  <c r="H60" i="1"/>
  <c r="I60" i="1" s="1"/>
  <c r="H59" i="1"/>
  <c r="I59" i="1" s="1"/>
  <c r="H58" i="1"/>
  <c r="I58" i="1" s="1"/>
  <c r="H57" i="1"/>
  <c r="I57" i="1" s="1"/>
  <c r="H56" i="1"/>
  <c r="I56" i="1" s="1"/>
  <c r="H55" i="1"/>
  <c r="I55" i="1" s="1"/>
  <c r="E55" i="1"/>
  <c r="I52" i="1"/>
  <c r="K51" i="1" s="1"/>
  <c r="H52" i="1"/>
  <c r="H49" i="1"/>
  <c r="I49" i="1" s="1"/>
  <c r="H48" i="1"/>
  <c r="I48" i="1" s="1"/>
  <c r="H47" i="1"/>
  <c r="I47" i="1" s="1"/>
  <c r="K46" i="1" s="1"/>
  <c r="H44" i="1"/>
  <c r="I44" i="1" s="1"/>
  <c r="H43" i="1"/>
  <c r="I43" i="1" s="1"/>
  <c r="H42" i="1"/>
  <c r="I42" i="1" s="1"/>
  <c r="H41" i="1"/>
  <c r="I41" i="1" s="1"/>
  <c r="H40" i="1"/>
  <c r="I40" i="1" s="1"/>
  <c r="I39" i="1"/>
  <c r="H39" i="1"/>
  <c r="I38" i="1"/>
  <c r="H38" i="1"/>
  <c r="H37" i="1"/>
  <c r="I37" i="1" s="1"/>
  <c r="H36" i="1"/>
  <c r="I36" i="1" s="1"/>
  <c r="H33" i="1"/>
  <c r="I33" i="1" s="1"/>
  <c r="H32" i="1"/>
  <c r="I32" i="1" s="1"/>
  <c r="H31" i="1"/>
  <c r="I31" i="1" s="1"/>
  <c r="H30" i="1"/>
  <c r="I30" i="1" s="1"/>
  <c r="K29" i="1" s="1"/>
  <c r="H27" i="1"/>
  <c r="I27" i="1" s="1"/>
  <c r="K26" i="1" s="1"/>
  <c r="H24" i="1"/>
  <c r="I24" i="1" s="1"/>
  <c r="K23" i="1" s="1"/>
  <c r="I21" i="1"/>
  <c r="K20" i="1"/>
  <c r="H18" i="1"/>
  <c r="I18" i="1" s="1"/>
  <c r="H17" i="1"/>
  <c r="I17" i="1" s="1"/>
  <c r="H16" i="1"/>
  <c r="I16" i="1" s="1"/>
  <c r="H15" i="1"/>
  <c r="I15" i="1" s="1"/>
  <c r="H14" i="1"/>
  <c r="I14" i="1" s="1"/>
  <c r="H11" i="1"/>
  <c r="I11" i="1" s="1"/>
  <c r="K10" i="1" s="1"/>
  <c r="E2" i="1"/>
  <c r="K35" i="1" l="1"/>
  <c r="K182" i="1"/>
  <c r="K82" i="1"/>
  <c r="K219" i="1"/>
  <c r="K54" i="1"/>
  <c r="K123" i="1"/>
  <c r="K275" i="1"/>
  <c r="K253" i="1"/>
  <c r="K13" i="1"/>
  <c r="K163" i="1"/>
  <c r="I212" i="1"/>
  <c r="K204" i="1" s="1"/>
  <c r="K364" i="1" l="1"/>
  <c r="H4" i="1" l="1"/>
  <c r="K365" i="1"/>
  <c r="K366" i="1" s="1"/>
  <c r="I364" i="1"/>
</calcChain>
</file>

<file path=xl/sharedStrings.xml><?xml version="1.0" encoding="utf-8"?>
<sst xmlns="http://schemas.openxmlformats.org/spreadsheetml/2006/main" count="588" uniqueCount="286">
  <si>
    <t xml:space="preserve">POLE DE RECHERCHE EN CHIMIE </t>
  </si>
  <si>
    <t>Phase</t>
  </si>
  <si>
    <t>UNIVERSITE DE POITIERS</t>
  </si>
  <si>
    <t>DCE</t>
  </si>
  <si>
    <t>Total (€HT)</t>
  </si>
  <si>
    <t>DPGF - B30</t>
  </si>
  <si>
    <t>Version</t>
  </si>
  <si>
    <t>BASE</t>
  </si>
  <si>
    <t>N° LOT 14</t>
  </si>
  <si>
    <t>LOT ELECTRICITE CFO-CFA</t>
  </si>
  <si>
    <t>PSE</t>
  </si>
  <si>
    <t>art.</t>
  </si>
  <si>
    <t>Prestation</t>
  </si>
  <si>
    <t>Unité</t>
  </si>
  <si>
    <t xml:space="preserve">Qté </t>
  </si>
  <si>
    <t>Fo</t>
  </si>
  <si>
    <t>Mo</t>
  </si>
  <si>
    <t xml:space="preserve">PU € </t>
  </si>
  <si>
    <t>TOTAL €</t>
  </si>
  <si>
    <t>Total €</t>
  </si>
  <si>
    <t>DESCRIPTION DES TRAVAUX D'ELECTRICITE CFO</t>
  </si>
  <si>
    <t>4.1</t>
  </si>
  <si>
    <t>Installations de chantier</t>
  </si>
  <si>
    <t>installation de chantier</t>
  </si>
  <si>
    <t>Ens</t>
  </si>
  <si>
    <t>4.5</t>
  </si>
  <si>
    <t>Réseau de terre</t>
  </si>
  <si>
    <t>Bouclage de mise à la terre et équipotentielle</t>
  </si>
  <si>
    <t>ml</t>
  </si>
  <si>
    <t>Barrette de terre</t>
  </si>
  <si>
    <t>U</t>
  </si>
  <si>
    <t>Lignes équipotentielles</t>
  </si>
  <si>
    <t>Lignes équipotentielles CEM</t>
  </si>
  <si>
    <t>Mise à la terre tour azote</t>
  </si>
  <si>
    <t>4.6</t>
  </si>
  <si>
    <t>Compatibilité EM</t>
  </si>
  <si>
    <t>Voir chapitre 4.4, 4.15</t>
  </si>
  <si>
    <t>PM</t>
  </si>
  <si>
    <t>4.7</t>
  </si>
  <si>
    <t>Protection foudre</t>
  </si>
  <si>
    <t>A intégrer dans les tableaux électriques §4.9</t>
  </si>
  <si>
    <t>4.8</t>
  </si>
  <si>
    <t>Comptage RE2020</t>
  </si>
  <si>
    <t>Cf. §4.9</t>
  </si>
  <si>
    <t xml:space="preserve"> 4.11</t>
  </si>
  <si>
    <t>Tableau général basse tension bât B30 (TGBT B30)</t>
  </si>
  <si>
    <t>TGBT B30</t>
  </si>
  <si>
    <t>u</t>
  </si>
  <si>
    <t>Compteur RE2020</t>
  </si>
  <si>
    <t>Coupure d'urgence</t>
  </si>
  <si>
    <t>Essais et mise en service</t>
  </si>
  <si>
    <t>4.12</t>
  </si>
  <si>
    <t>Tableau divisionnaires</t>
  </si>
  <si>
    <t>TD B30-LABOS1</t>
  </si>
  <si>
    <t>TD B30-LABOS2</t>
  </si>
  <si>
    <t>TD B30-LABOS3</t>
  </si>
  <si>
    <t>TD B30-TERTIAIRE1</t>
  </si>
  <si>
    <t>TD B30-TERTIAIRE2</t>
  </si>
  <si>
    <t>TD B30-TERTIAIRE3</t>
  </si>
  <si>
    <t>4.13</t>
  </si>
  <si>
    <t>Coffret de laboratoire</t>
  </si>
  <si>
    <t>Coffret labo 40A</t>
  </si>
  <si>
    <t>Coffret labo 63A</t>
  </si>
  <si>
    <t>4.14</t>
  </si>
  <si>
    <t>4.15</t>
  </si>
  <si>
    <t>Distribution principale et secondaire</t>
  </si>
  <si>
    <t>CDC 300x50 cablofil</t>
  </si>
  <si>
    <t>CDC 400x50 cablofil</t>
  </si>
  <si>
    <t>CDC 200x50 dalle marine</t>
  </si>
  <si>
    <t>CDC 300x50 dalle marine capoté (CEM)</t>
  </si>
  <si>
    <t>CDC 300x50 dalle marine</t>
  </si>
  <si>
    <t>CDC 400x50 dalle marine</t>
  </si>
  <si>
    <t>Supportage CDC</t>
  </si>
  <si>
    <t>Mise à la terre des CDC</t>
  </si>
  <si>
    <t>Principe de distribution labo - type 1</t>
  </si>
  <si>
    <t>Principe de distribution labo - type 2a</t>
  </si>
  <si>
    <t>Principe de distribution labo - type 2b</t>
  </si>
  <si>
    <t>Principe de distribution labo - type 4</t>
  </si>
  <si>
    <t>Principe de distribution labo - type 5</t>
  </si>
  <si>
    <t>Principe de distribution labo - type 7</t>
  </si>
  <si>
    <t>Potelets pour paillasse de laboratoires</t>
  </si>
  <si>
    <t>Câbles U1000R2V 3G1,5mm²</t>
  </si>
  <si>
    <t>Câbles U1000R2V 3G2,5mm²</t>
  </si>
  <si>
    <t>Câbles U1000R2V 3G4mm²</t>
  </si>
  <si>
    <t>Câbles U1000R2V 3G6mm²</t>
  </si>
  <si>
    <t>Câbles U1000R2V 5G6mm²</t>
  </si>
  <si>
    <t>Câbles U1000R2V 5G10mm²</t>
  </si>
  <si>
    <t>Câbles U1000R2V 5G16mm²</t>
  </si>
  <si>
    <t>Câbles U1000R2V 5G1,6mm²</t>
  </si>
  <si>
    <t>Tubes ICTA 20/25</t>
  </si>
  <si>
    <t>Tubes IRL avec accessoires</t>
  </si>
  <si>
    <t>Goulotte 3 compartiment</t>
  </si>
  <si>
    <t>4.16</t>
  </si>
  <si>
    <t>Alimentations électriques</t>
  </si>
  <si>
    <t>Alimentation TGBT B30  - 4x4x1x400 + 1x185mm² Alu</t>
  </si>
  <si>
    <t>Alimentation TD B30-LABOS1 - 5G50mm²</t>
  </si>
  <si>
    <t>Alimentation TD B30-LABOS2 - 5G10mm²</t>
  </si>
  <si>
    <t>Alimentation TD B30-LABOS3 - 5G16mm²</t>
  </si>
  <si>
    <t>Alimentation TD B30-TERTIAIRE1 - 5G10mm²</t>
  </si>
  <si>
    <t>Alimentation TD B30-TERTIAIRE2 - 5G16mm²</t>
  </si>
  <si>
    <t>Alimentation TD B30-TERTIAIRE3 - 5G10mm²</t>
  </si>
  <si>
    <t>Alimentation coffret labos 40A - 5G10mm²</t>
  </si>
  <si>
    <t>Alimentation coffret labos 63A - 5G16mm²</t>
  </si>
  <si>
    <t>Alimentation onduleur triphasé  (Lb252) - 5G35mm²</t>
  </si>
  <si>
    <t>Alimentation onduleur triphasé  (Lb239) -5G16mm²</t>
  </si>
  <si>
    <t>Alimentation onduleur triphasé (Lb332) - 5G6mm²</t>
  </si>
  <si>
    <t>Alimentation onduleur monophasé (Lb320a) - 3G4mm²</t>
  </si>
  <si>
    <t>Alimentation PC tétra (Lb256) - 5G4mm²</t>
  </si>
  <si>
    <t>Alimentation SSI - 3G2,5mm²</t>
  </si>
  <si>
    <t>Alimentation VDI - 3G2,5mm²</t>
  </si>
  <si>
    <t>Alimentation portail - 3G2,5mm²</t>
  </si>
  <si>
    <t>Alimentation interphone - 3G2,5mm²</t>
  </si>
  <si>
    <t>Alimentation Sous-station chauffage B30-LABOS1 - 5G4mm²</t>
  </si>
  <si>
    <t>Alimentation Sous-station chauffage B30-LABOS2 - 5G4mm²</t>
  </si>
  <si>
    <t>Alimentation Sous-station chauffage B30-LABOS3- 5G4mm²</t>
  </si>
  <si>
    <t>Alimentation Ballons ECS B30-LABOS1 - 3G2,5mm²</t>
  </si>
  <si>
    <t>Alimentation Ballons ECS B30-LABOS2 - 3G2,5mm²</t>
  </si>
  <si>
    <t>Alimentation Ballons ECS B30-LABOS3 - 3G2,5mm²</t>
  </si>
  <si>
    <t>Alimentation CTA B30-LABOS1 - 3G2,5mm²</t>
  </si>
  <si>
    <t>Alimentation CTA B30-LABOS2- 3G2,5mm²</t>
  </si>
  <si>
    <t>Alimentation CTA B30-LABOS3 - 3G2,5mm²</t>
  </si>
  <si>
    <t>Alimentation Armoire CVC B30-LABOS1 - 5G10mm²</t>
  </si>
  <si>
    <t>Alimentation Armoire CVC B30-LABOS2- 5G10mm²</t>
  </si>
  <si>
    <t>Alimentation Armoire CVC B30-LABOS3 - 5G10mm²</t>
  </si>
  <si>
    <t>Alimentation Arm air comprimé - 5G50mm²</t>
  </si>
  <si>
    <t>Alimentation CTA DF bureaux - 3G2,5mm²</t>
  </si>
  <si>
    <t>Alimentation brasseurs d'air - 3G2,5mm²</t>
  </si>
  <si>
    <t>Alimentation TD GF - 4x120mm+G35²</t>
  </si>
  <si>
    <t>Alimentation Tour d'azote - 5G25mm² (Voir CCTP)</t>
  </si>
  <si>
    <t>Alimentations pompe de relevage</t>
  </si>
  <si>
    <t>Alimentations portails</t>
  </si>
  <si>
    <t>Alimentation local à vélos</t>
  </si>
  <si>
    <t>Alimentations diverses (srobonnes, régul, extracteurs, VCV)</t>
  </si>
  <si>
    <t>4.17</t>
  </si>
  <si>
    <t>Appareillage général</t>
  </si>
  <si>
    <t>Interrupteur SA/VV IP20</t>
  </si>
  <si>
    <t>Interrupteur SA/VV étanche - IP55</t>
  </si>
  <si>
    <t>Bouton poussoir - IP20</t>
  </si>
  <si>
    <t>Détecteur de présence ou mouvements PIR 360°</t>
  </si>
  <si>
    <t>Détecteur de présence ou mouvements PIR 150°</t>
  </si>
  <si>
    <t>PC 2P+T - IP20 - complet</t>
  </si>
  <si>
    <t>PC 2P+T - IP20 - sur goulotte</t>
  </si>
  <si>
    <t>PC 2P+T - IP20 à détrompage - complet</t>
  </si>
  <si>
    <t>PC 2P+T - IP20 - à détrompage sur goulotte</t>
  </si>
  <si>
    <t>PC 2P+T - IP55 avec obturateur</t>
  </si>
  <si>
    <t>PC 2P+T - IP55 avec obturateur 20A</t>
  </si>
  <si>
    <t>PC 2P+T - IP55 avec obturateur 32A</t>
  </si>
  <si>
    <t>PC 2P+T - ATEX avec obturateur 16A + prise mâle</t>
  </si>
  <si>
    <t>PC 3P+N+T 16/32A - IP55 avec obturateur</t>
  </si>
  <si>
    <t>PC 3P+N+T 40A - IP55 avec obturateur</t>
  </si>
  <si>
    <t>PC 3P+N+T 50 - IP55 avec obturateur</t>
  </si>
  <si>
    <t>Sortie de câbles</t>
  </si>
  <si>
    <t>Poste de travail PT1 (4PCN, 2RJ45) - Hors RJ45</t>
  </si>
  <si>
    <t>Poste de travail PT2 (2PCN, 1RJ45) - Hors RJ45</t>
  </si>
  <si>
    <t>Poste de travail PT3 (2PCN, 2RJ45) - Hors RJ45</t>
  </si>
  <si>
    <t>Coffret de distribution tour azote</t>
  </si>
  <si>
    <t>Boites de dérivation</t>
  </si>
  <si>
    <t>4.19</t>
  </si>
  <si>
    <t>Luminaires</t>
  </si>
  <si>
    <t>Downlight étanche - Type 1</t>
  </si>
  <si>
    <t>Réglette en suspension apparent - Type 3a</t>
  </si>
  <si>
    <t>Downlight - Type 3b</t>
  </si>
  <si>
    <t>600x600 Bs- 4200lm - Type 4a</t>
  </si>
  <si>
    <t>600x600 Bs- 5200lm - Type 4b</t>
  </si>
  <si>
    <t>600x600 salle blanche - Type 5</t>
  </si>
  <si>
    <t>Suspension déco - Type 7</t>
  </si>
  <si>
    <t>Hublot interieur - Type 8</t>
  </si>
  <si>
    <t>Réglette etanche - Type 9</t>
  </si>
  <si>
    <t>Réglette ATEX - Type 10</t>
  </si>
  <si>
    <t>Applique ext - Type 11</t>
  </si>
  <si>
    <t>Downlight encastré extérieur - Type 12</t>
  </si>
  <si>
    <t>Bornes basses - Type 13a</t>
  </si>
  <si>
    <t>Candélabre parking ext - Type 14</t>
  </si>
  <si>
    <t>4.20</t>
  </si>
  <si>
    <t>Eclairage de sécurité</t>
  </si>
  <si>
    <t>BAES 45lm / 1h - IP43</t>
  </si>
  <si>
    <t>BAES 45lm / 1h - IP55</t>
  </si>
  <si>
    <t>BAES 45lm / 1h - ATEX</t>
  </si>
  <si>
    <t>Centrale adressable</t>
  </si>
  <si>
    <t>4.21</t>
  </si>
  <si>
    <t>GTC</t>
  </si>
  <si>
    <t>Module automate 4E/S</t>
  </si>
  <si>
    <t>4.22</t>
  </si>
  <si>
    <t>Photovoltaïque</t>
  </si>
  <si>
    <t>Panneaux PV</t>
  </si>
  <si>
    <t>Onduleur PV</t>
  </si>
  <si>
    <t>Coffret AC</t>
  </si>
  <si>
    <t>Coffret DC</t>
  </si>
  <si>
    <t>Afficheur production PV</t>
  </si>
  <si>
    <t>Structure porteuse pour 10 panneaux</t>
  </si>
  <si>
    <t>Câblage, vérification et contrôles</t>
  </si>
  <si>
    <t>ens</t>
  </si>
  <si>
    <t>DESCRIPTION DES TRAVAUX D'ELECTRICITE CFA</t>
  </si>
  <si>
    <t>5.3</t>
  </si>
  <si>
    <t>Infrastructure VDI</t>
  </si>
  <si>
    <t>Baie VDI 19 pouces 47U 600 x 600 équipé RG et SR</t>
  </si>
  <si>
    <t xml:space="preserve">Cordon de brassage RJ45 Cat6.A S/FTP 100ohms LSOH </t>
  </si>
  <si>
    <t>Jarretière optique LC/LC Duplex, OS2, 50/125u</t>
  </si>
  <si>
    <t xml:space="preserve">Prise RJ45 </t>
  </si>
  <si>
    <t>Prise RJ45 WIFI</t>
  </si>
  <si>
    <t xml:space="preserve">Prise RJ45 DECT </t>
  </si>
  <si>
    <t>Prise RJ45 automates et comptages</t>
  </si>
  <si>
    <t>Ligne directe (téléphone urbain, SSI, AI, etc)</t>
  </si>
  <si>
    <t xml:space="preserve">Câble Ethernet 4p Cat6.A LSOH F/UTP Dca </t>
  </si>
  <si>
    <t xml:space="preserve">Fibre optique 12FO OM3 50/125u structure serré, tube, MDV </t>
  </si>
  <si>
    <t xml:space="preserve">Fibre optique 12FO OS2 9/125u structure serré, tube, MDV </t>
  </si>
  <si>
    <t>Dévoiement fibre optique entre B28 et B31 - 12FO OS2 SC/UPC</t>
  </si>
  <si>
    <t xml:space="preserve">Test cuivre </t>
  </si>
  <si>
    <t>Test réflectométrie</t>
  </si>
  <si>
    <t>5.5</t>
  </si>
  <si>
    <t>Visiophonie</t>
  </si>
  <si>
    <t>Moniteur de réception Audio Vidéo Full IP/ SIP</t>
  </si>
  <si>
    <t xml:space="preserve">Support de tableau moniteur de réception </t>
  </si>
  <si>
    <t xml:space="preserve">Portier audio vidéo Full IP / SIP 1 bouton avec lecteur de badges </t>
  </si>
  <si>
    <t xml:space="preserve">Portier audio vidéo Full IP / SIP 2 boutons avec lecteur de badges </t>
  </si>
  <si>
    <t xml:space="preserve">Accessoires visière anti-pluie </t>
  </si>
  <si>
    <t xml:space="preserve">Accessoires ceinture anti-arrachement </t>
  </si>
  <si>
    <t xml:space="preserve">Fourniture, pose et raccordement </t>
  </si>
  <si>
    <t>Paramétrage, programmation, essais, mise en service et formation</t>
  </si>
  <si>
    <t>5.6 / 5.7</t>
  </si>
  <si>
    <t>Contröle d'accès / intrusion</t>
  </si>
  <si>
    <t>Poste informatique écran 26 pouces loge</t>
  </si>
  <si>
    <t>Logiciel de supervision + licence</t>
  </si>
  <si>
    <t>Transmetteur téléphonique</t>
  </si>
  <si>
    <t>Alim chargeur 220V 12V 4A rail DIN</t>
  </si>
  <si>
    <t>Batterie 17Ah 12V</t>
  </si>
  <si>
    <t xml:space="preserve">Module déporté contrôle d'accès 1 lecteur </t>
  </si>
  <si>
    <t xml:space="preserve">Module déporté contrôle d'accès 2 lecteurs </t>
  </si>
  <si>
    <t>Lecteur de badges MIFARE DesFire 13,56Mhz</t>
  </si>
  <si>
    <t>Potelet</t>
  </si>
  <si>
    <t xml:space="preserve">Buzzer </t>
  </si>
  <si>
    <t>Bouton poussoir de sortie loi handicap</t>
  </si>
  <si>
    <t xml:space="preserve">Déclencheur manuel vert avec capot de protection </t>
  </si>
  <si>
    <t>Enroleur de badge</t>
  </si>
  <si>
    <t xml:space="preserve">Badge de proximité MIFARE Desfire </t>
  </si>
  <si>
    <t xml:space="preserve">Télécommande radio </t>
  </si>
  <si>
    <t xml:space="preserve">Imprimante, personnalisation des badges </t>
  </si>
  <si>
    <t xml:space="preserve">Module déporté intrusion </t>
  </si>
  <si>
    <t>Clavier de MES / MHS</t>
  </si>
  <si>
    <t xml:space="preserve">Contact d'ouverture </t>
  </si>
  <si>
    <t xml:space="preserve">Détecteur volumétrique </t>
  </si>
  <si>
    <t xml:space="preserve">Sirène intrusion intérieur </t>
  </si>
  <si>
    <t xml:space="preserve">Sirène intrusion extérieur </t>
  </si>
  <si>
    <t xml:space="preserve">Batterie 12V 2Ah </t>
  </si>
  <si>
    <t>Câble 3 paires SYT1 8/10eme TERMINALE</t>
  </si>
  <si>
    <t xml:space="preserve">Câble 5 paires SYT1 8/10eme BUS </t>
  </si>
  <si>
    <t>5.8</t>
  </si>
  <si>
    <t xml:space="preserve">Système de sécurité incendie </t>
  </si>
  <si>
    <t>Fourniture et mise en œuvre des équipements</t>
  </si>
  <si>
    <t>type 2a, batterie et AES intégrés</t>
  </si>
  <si>
    <t xml:space="preserve">Tableau répétiteur d'alarme </t>
  </si>
  <si>
    <t>Déclencheur manuel</t>
  </si>
  <si>
    <t xml:space="preserve">Diffuseur sonore </t>
  </si>
  <si>
    <t>Diffuseur  lumineux</t>
  </si>
  <si>
    <t>Diffuseur sonore et lumineux</t>
  </si>
  <si>
    <t>Canalisations DM - 1P 9/10 -CR1</t>
  </si>
  <si>
    <t>Canalisations diffuseurs  - 2x1,5mm²-CR1</t>
  </si>
  <si>
    <t>Canalisations asservissements - 2x1,5mm²-C2</t>
  </si>
  <si>
    <t>Asservissement PCF</t>
  </si>
  <si>
    <t>Asservissement Contrôle d'accès</t>
  </si>
  <si>
    <t>Asservissement Issue de secours</t>
  </si>
  <si>
    <t>Dossier d'Identité du SSI</t>
  </si>
  <si>
    <t>Paramétrage, programmation, essais, mise en service, …</t>
  </si>
  <si>
    <t>5.9</t>
  </si>
  <si>
    <t xml:space="preserve">Système de surveillance gaz </t>
  </si>
  <si>
    <t xml:space="preserve">Bâtiment B30 - AILE 01 - SYSTÈME 1 </t>
  </si>
  <si>
    <t xml:space="preserve">    Centrale VARIOGARD CONTRÔLE 230V W </t>
  </si>
  <si>
    <t xml:space="preserve">Module 5 relais </t>
  </si>
  <si>
    <t>Détecteur de gaz  VARIOGARD 3000 EC O2</t>
  </si>
  <si>
    <t>Détecteur de gaz  VARIOGARD 3200 CAT EX</t>
  </si>
  <si>
    <t xml:space="preserve">Sirène COMBINE SONOS LED </t>
  </si>
  <si>
    <t>Bâtiment B30 - AILE 01 - SYSTÈME 2</t>
  </si>
  <si>
    <t xml:space="preserve">Convertisseur MOD.VARIOGARD </t>
  </si>
  <si>
    <t>Détecteur de gaz  VARIOGARD 3000 EC CO</t>
  </si>
  <si>
    <t>Détecteur de gaz  VARIOGARD 3320 IR CO2</t>
  </si>
  <si>
    <t xml:space="preserve">Détecteur NH3 </t>
  </si>
  <si>
    <t>Transmetteur avec affichage POLYTRON 3000 NH3 HC 1000ppm</t>
  </si>
  <si>
    <t>Capteur NH3 HC 0 à 300ppm</t>
  </si>
  <si>
    <t>Support POLYTRON</t>
  </si>
  <si>
    <t>Bâtiment B30 - AILE 01 - SYSTÈME 3</t>
  </si>
  <si>
    <t>Bâtiment B30 - AILE 02 - SYSTÈME 1</t>
  </si>
  <si>
    <t>Bâtiment B30 - AILE 02 - SYSTÈME 2</t>
  </si>
  <si>
    <t>Bâtiment B30 - AILE 03 - SYSTÈME 1</t>
  </si>
  <si>
    <t>Bâtiment B30 - AILE 03 - SYSTÈME 2</t>
  </si>
  <si>
    <t>Transmetteur SmartGas N2O</t>
  </si>
  <si>
    <t xml:space="preserve">TVA au taux de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</si>
</sst>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€&quot;_-;\-* #,##0.00\ &quot;€&quot;_-;_-* &quot;-&quot;??\ &quot;€&quot;_-;_-@_-"/>
    <numFmt numFmtId="165" formatCode="#,##0.00\ &quot;€&quot;"/>
    <numFmt numFmtId="166" formatCode="dd/mm/yy"/>
    <numFmt numFmtId="167" formatCode="#,##0.00&quot; €HT&quot;"/>
    <numFmt numFmtId="168" formatCode="#,##0.00&quot; €TTC&quot;"/>
    <numFmt numFmtId="169" formatCode="_-* #,##0.00\ [$€-40C]_-;\-* #,##0.00\ [$€-40C]_-;_-* &quot;-&quot;??\ [$€-40C]_-;_-@_-"/>
  </numFmts>
  <fonts count="28">
    <font>
      <sz val="11"/>
      <color theme="1"/>
      <name val="Arial"/>
      <charset val="134"/>
    </font>
    <font>
      <sz val="11"/>
      <color theme="1"/>
      <name val="Calibri"/>
      <charset val="134"/>
      <scheme val="minor"/>
    </font>
    <font>
      <b/>
      <sz val="18"/>
      <color rgb="FFFE5000"/>
      <name val="Calibri"/>
      <charset val="134"/>
      <scheme val="minor"/>
    </font>
    <font>
      <sz val="11"/>
      <color theme="0" tint="-0.499984740745262"/>
      <name val="Calibri"/>
      <charset val="134"/>
      <scheme val="minor"/>
    </font>
    <font>
      <b/>
      <sz val="11"/>
      <color theme="0" tint="-0.499984740745262"/>
      <name val="Calibri"/>
      <charset val="134"/>
      <scheme val="minor"/>
    </font>
    <font>
      <sz val="18"/>
      <color rgb="FFFFFFFF"/>
      <name val="Calibri"/>
      <charset val="134"/>
      <scheme val="minor"/>
    </font>
    <font>
      <sz val="11"/>
      <name val="Calibri"/>
      <charset val="134"/>
      <scheme val="minor"/>
    </font>
    <font>
      <b/>
      <sz val="12"/>
      <color theme="0"/>
      <name val="Calibri"/>
      <charset val="134"/>
      <scheme val="minor"/>
    </font>
    <font>
      <b/>
      <sz val="12"/>
      <color rgb="FFFE5000"/>
      <name val="Calibri"/>
      <charset val="134"/>
      <scheme val="minor"/>
    </font>
    <font>
      <sz val="10"/>
      <name val="Calibri"/>
      <charset val="134"/>
      <scheme val="minor"/>
    </font>
    <font>
      <b/>
      <sz val="10"/>
      <name val="Calibri"/>
      <charset val="134"/>
      <scheme val="minor"/>
    </font>
    <font>
      <sz val="10"/>
      <color theme="0" tint="-0.34998626667073579"/>
      <name val="Calibri"/>
      <charset val="134"/>
      <scheme val="minor"/>
    </font>
    <font>
      <b/>
      <sz val="11"/>
      <name val="Calibri"/>
      <charset val="134"/>
      <scheme val="minor"/>
    </font>
    <font>
      <b/>
      <sz val="11"/>
      <color rgb="FFFF0000"/>
      <name val="Calibri"/>
      <charset val="134"/>
      <scheme val="minor"/>
    </font>
    <font>
      <b/>
      <sz val="9"/>
      <name val="Calibri"/>
      <charset val="134"/>
      <scheme val="minor"/>
    </font>
    <font>
      <sz val="11"/>
      <color rgb="FF000000"/>
      <name val="Arial"/>
      <charset val="134"/>
    </font>
    <font>
      <b/>
      <sz val="11"/>
      <color theme="1"/>
      <name val="Calibri"/>
      <charset val="134"/>
      <scheme val="minor"/>
    </font>
    <font>
      <sz val="11"/>
      <color rgb="FFFFFF00"/>
      <name val="Calibri"/>
      <charset val="134"/>
      <scheme val="minor"/>
    </font>
    <font>
      <sz val="10"/>
      <color rgb="FFFF0000"/>
      <name val="Calibri"/>
      <charset val="134"/>
      <scheme val="minor"/>
    </font>
    <font>
      <b/>
      <sz val="10"/>
      <color rgb="FFFF0000"/>
      <name val="Calibri"/>
      <charset val="134"/>
      <scheme val="minor"/>
    </font>
    <font>
      <b/>
      <u/>
      <sz val="10"/>
      <name val="Calibri"/>
      <charset val="134"/>
      <scheme val="minor"/>
    </font>
    <font>
      <sz val="10"/>
      <name val="Calibri"/>
      <charset val="134"/>
    </font>
    <font>
      <sz val="11"/>
      <color rgb="FFFF0000"/>
      <name val="Calibri"/>
      <charset val="134"/>
      <scheme val="minor"/>
    </font>
    <font>
      <u/>
      <sz val="10"/>
      <name val="Calibri"/>
      <charset val="134"/>
      <scheme val="minor"/>
    </font>
    <font>
      <sz val="10"/>
      <color rgb="FFFF0000"/>
      <name val="Calibri"/>
      <charset val="134"/>
    </font>
    <font>
      <b/>
      <sz val="10"/>
      <color rgb="FF00525E"/>
      <name val="Eurostile"/>
      <charset val="134"/>
    </font>
    <font>
      <sz val="10"/>
      <name val="Arial"/>
      <charset val="134"/>
    </font>
    <font>
      <sz val="11"/>
      <color theme="1"/>
      <name val="Arial"/>
      <charset val="13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403A57"/>
        <bgColor indexed="64"/>
      </patternFill>
    </fill>
    <fill>
      <patternFill patternType="solid">
        <fgColor rgb="FF008EAA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42">
    <border>
      <left/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 style="hair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/>
      </right>
      <top style="thin">
        <color theme="0" tint="-0.24994659260841701"/>
      </top>
      <bottom/>
      <diagonal/>
    </border>
    <border>
      <left/>
      <right style="thin">
        <color theme="0"/>
      </right>
      <top style="thin">
        <color theme="0" tint="-0.24994659260841701"/>
      </top>
      <bottom/>
      <diagonal/>
    </border>
    <border>
      <left style="thin">
        <color theme="0"/>
      </left>
      <right style="thin">
        <color theme="0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/>
      <right style="thin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thin">
        <color theme="0" tint="-0.14990691854609822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 tint="-0.2499465926084170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hair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/>
      </right>
      <top style="thin">
        <color theme="0"/>
      </top>
      <bottom style="thin">
        <color theme="0" tint="-0.24994659260841701"/>
      </bottom>
      <diagonal/>
    </border>
    <border>
      <left/>
      <right style="thin">
        <color theme="0"/>
      </right>
      <top style="thin">
        <color theme="0"/>
      </top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 tint="-0.24994659260841701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 style="hair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hair">
        <color theme="0" tint="-0.24994659260841701"/>
      </left>
      <right style="hair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hair">
        <color theme="0" tint="-0.24994659260841701"/>
      </left>
      <right style="hair">
        <color theme="0" tint="-0.24994659260841701"/>
      </right>
      <top/>
      <bottom/>
      <diagonal/>
    </border>
    <border>
      <left style="thin">
        <color theme="0"/>
      </left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 tint="-0.24994659260841701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 tint="-0.24994659260841701"/>
      </right>
      <top style="thin">
        <color theme="0"/>
      </top>
      <bottom style="thin">
        <color theme="0" tint="-0.2499465926084170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hair">
        <color theme="0" tint="-0.24994659260841701"/>
      </left>
      <right/>
      <top/>
      <bottom/>
      <diagonal/>
    </border>
    <border>
      <left/>
      <right style="hair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/>
      </top>
      <bottom/>
      <diagonal/>
    </border>
  </borders>
  <cellStyleXfs count="6">
    <xf numFmtId="0" fontId="0" fillId="0" borderId="0"/>
    <xf numFmtId="44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49" fontId="25" fillId="0" borderId="0" applyBorder="0">
      <alignment horizontal="left" vertical="top"/>
    </xf>
    <xf numFmtId="0" fontId="26" fillId="0" borderId="0"/>
    <xf numFmtId="0" fontId="26" fillId="0" borderId="0" applyNumberFormat="0" applyFont="0" applyFill="0" applyBorder="0" applyAlignment="0" applyProtection="0">
      <alignment vertical="top"/>
    </xf>
  </cellStyleXfs>
  <cellXfs count="14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44" fontId="1" fillId="0" borderId="0" xfId="1" applyFont="1" applyAlignment="1">
      <alignment horizontal="center"/>
    </xf>
    <xf numFmtId="0" fontId="2" fillId="2" borderId="1" xfId="0" applyFont="1" applyFill="1" applyBorder="1" applyAlignment="1"/>
    <xf numFmtId="0" fontId="2" fillId="2" borderId="2" xfId="0" applyFont="1" applyFill="1" applyBorder="1" applyAlignment="1">
      <alignment vertical="center"/>
    </xf>
    <xf numFmtId="1" fontId="3" fillId="2" borderId="3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vertical="center"/>
    </xf>
    <xf numFmtId="0" fontId="2" fillId="2" borderId="9" xfId="0" applyFont="1" applyFill="1" applyBorder="1" applyAlignment="1">
      <alignment vertical="center"/>
    </xf>
    <xf numFmtId="4" fontId="4" fillId="2" borderId="10" xfId="0" applyNumberFormat="1" applyFont="1" applyFill="1" applyBorder="1" applyAlignment="1">
      <alignment horizontal="center" vertical="center"/>
    </xf>
    <xf numFmtId="165" fontId="6" fillId="2" borderId="0" xfId="0" applyNumberFormat="1" applyFont="1" applyFill="1" applyBorder="1" applyAlignment="1">
      <alignment horizontal="center" vertical="center"/>
    </xf>
    <xf numFmtId="166" fontId="3" fillId="2" borderId="10" xfId="0" applyNumberFormat="1" applyFont="1" applyFill="1" applyBorder="1" applyAlignment="1">
      <alignment horizontal="center" vertical="center"/>
    </xf>
    <xf numFmtId="167" fontId="9" fillId="2" borderId="15" xfId="4" applyNumberFormat="1" applyFont="1" applyFill="1" applyBorder="1" applyAlignment="1">
      <alignment horizontal="center" vertical="center"/>
    </xf>
    <xf numFmtId="167" fontId="9" fillId="5" borderId="16" xfId="4" applyNumberFormat="1" applyFont="1" applyFill="1" applyBorder="1" applyAlignment="1">
      <alignment horizontal="center" vertical="center"/>
    </xf>
    <xf numFmtId="44" fontId="9" fillId="5" borderId="17" xfId="1" applyFont="1" applyFill="1" applyBorder="1" applyAlignment="1">
      <alignment horizontal="center" vertical="center"/>
    </xf>
    <xf numFmtId="167" fontId="9" fillId="5" borderId="17" xfId="4" applyNumberFormat="1" applyFont="1" applyFill="1" applyBorder="1" applyAlignment="1">
      <alignment horizontal="center" vertical="center"/>
    </xf>
    <xf numFmtId="0" fontId="4" fillId="6" borderId="19" xfId="0" applyFont="1" applyFill="1" applyBorder="1" applyAlignment="1">
      <alignment horizontal="left" vertical="center" indent="1"/>
    </xf>
    <xf numFmtId="4" fontId="4" fillId="6" borderId="20" xfId="0" applyNumberFormat="1" applyFont="1" applyFill="1" applyBorder="1" applyAlignment="1">
      <alignment horizontal="left" vertical="center" indent="1"/>
    </xf>
    <xf numFmtId="0" fontId="4" fillId="2" borderId="21" xfId="0" applyNumberFormat="1" applyFont="1" applyFill="1" applyBorder="1" applyAlignment="1">
      <alignment horizontal="center" vertical="center"/>
    </xf>
    <xf numFmtId="168" fontId="11" fillId="2" borderId="15" xfId="4" applyNumberFormat="1" applyFont="1" applyFill="1" applyBorder="1" applyAlignment="1">
      <alignment horizontal="center" vertical="center"/>
    </xf>
    <xf numFmtId="168" fontId="9" fillId="5" borderId="22" xfId="4" applyNumberFormat="1" applyFont="1" applyFill="1" applyBorder="1" applyAlignment="1">
      <alignment horizontal="center" vertical="center"/>
    </xf>
    <xf numFmtId="44" fontId="9" fillId="5" borderId="23" xfId="1" applyFont="1" applyFill="1" applyBorder="1" applyAlignment="1">
      <alignment horizontal="center" vertical="center"/>
    </xf>
    <xf numFmtId="168" fontId="9" fillId="5" borderId="23" xfId="4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left" indent="1"/>
    </xf>
    <xf numFmtId="165" fontId="1" fillId="2" borderId="0" xfId="0" applyNumberFormat="1" applyFont="1" applyFill="1" applyBorder="1" applyAlignment="1">
      <alignment horizontal="center" vertical="center"/>
    </xf>
    <xf numFmtId="4" fontId="1" fillId="2" borderId="0" xfId="0" applyNumberFormat="1" applyFont="1" applyFill="1" applyAlignment="1">
      <alignment horizontal="center" vertical="center"/>
    </xf>
    <xf numFmtId="44" fontId="1" fillId="2" borderId="0" xfId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2" fillId="7" borderId="25" xfId="0" applyFont="1" applyFill="1" applyBorder="1" applyAlignment="1">
      <alignment horizontal="center" vertical="center"/>
    </xf>
    <xf numFmtId="0" fontId="12" fillId="7" borderId="15" xfId="0" applyFont="1" applyFill="1" applyBorder="1" applyAlignment="1">
      <alignment horizontal="center" vertical="center"/>
    </xf>
    <xf numFmtId="165" fontId="12" fillId="2" borderId="26" xfId="0" applyNumberFormat="1" applyFont="1" applyFill="1" applyBorder="1" applyAlignment="1">
      <alignment horizontal="center" vertical="center"/>
    </xf>
    <xf numFmtId="44" fontId="13" fillId="7" borderId="15" xfId="1" applyFont="1" applyFill="1" applyBorder="1" applyAlignment="1">
      <alignment horizontal="center" vertical="center"/>
    </xf>
    <xf numFmtId="0" fontId="13" fillId="7" borderId="15" xfId="0" applyFont="1" applyFill="1" applyBorder="1" applyAlignment="1">
      <alignment horizontal="center" vertical="center"/>
    </xf>
    <xf numFmtId="0" fontId="12" fillId="0" borderId="25" xfId="0" applyFont="1" applyFill="1" applyBorder="1" applyAlignment="1">
      <alignment horizontal="center" vertical="center"/>
    </xf>
    <xf numFmtId="0" fontId="12" fillId="0" borderId="15" xfId="0" applyFont="1" applyFill="1" applyBorder="1" applyAlignment="1">
      <alignment horizontal="center" vertical="center"/>
    </xf>
    <xf numFmtId="165" fontId="12" fillId="0" borderId="26" xfId="0" applyNumberFormat="1" applyFont="1" applyFill="1" applyBorder="1" applyAlignment="1">
      <alignment horizontal="center" vertical="center"/>
    </xf>
    <xf numFmtId="44" fontId="13" fillId="0" borderId="15" xfId="1" applyFont="1" applyFill="1" applyBorder="1" applyAlignment="1">
      <alignment horizontal="center" vertical="center"/>
    </xf>
    <xf numFmtId="0" fontId="13" fillId="0" borderId="15" xfId="0" applyFont="1" applyFill="1" applyBorder="1" applyAlignment="1">
      <alignment horizontal="center" vertical="center"/>
    </xf>
    <xf numFmtId="49" fontId="10" fillId="8" borderId="27" xfId="4" applyNumberFormat="1" applyFont="1" applyFill="1" applyBorder="1" applyAlignment="1">
      <alignment horizontal="center" vertical="center"/>
    </xf>
    <xf numFmtId="49" fontId="10" fillId="8" borderId="27" xfId="4" applyNumberFormat="1" applyFont="1" applyFill="1" applyBorder="1" applyAlignment="1">
      <alignment horizontal="left" vertical="center" wrapText="1" indent="1"/>
    </xf>
    <xf numFmtId="165" fontId="10" fillId="2" borderId="15" xfId="4" applyNumberFormat="1" applyFont="1" applyFill="1" applyBorder="1" applyAlignment="1">
      <alignment horizontal="center" vertical="center"/>
    </xf>
    <xf numFmtId="44" fontId="10" fillId="8" borderId="27" xfId="1" applyFont="1" applyFill="1" applyBorder="1" applyAlignment="1">
      <alignment horizontal="center" vertical="center"/>
    </xf>
    <xf numFmtId="0" fontId="14" fillId="0" borderId="28" xfId="4" applyFont="1" applyFill="1" applyBorder="1" applyAlignment="1">
      <alignment horizontal="center" vertical="center"/>
    </xf>
    <xf numFmtId="49" fontId="9" fillId="0" borderId="29" xfId="4" applyNumberFormat="1" applyFont="1" applyFill="1" applyBorder="1" applyAlignment="1">
      <alignment horizontal="left" vertical="top" wrapText="1" indent="1"/>
    </xf>
    <xf numFmtId="49" fontId="9" fillId="0" borderId="29" xfId="4" applyNumberFormat="1" applyFont="1" applyFill="1" applyBorder="1" applyAlignment="1">
      <alignment horizontal="center" vertical="top"/>
    </xf>
    <xf numFmtId="165" fontId="10" fillId="0" borderId="30" xfId="4" applyNumberFormat="1" applyFont="1" applyFill="1" applyBorder="1" applyAlignment="1">
      <alignment horizontal="center" vertical="center"/>
    </xf>
    <xf numFmtId="4" fontId="9" fillId="0" borderId="29" xfId="4" applyNumberFormat="1" applyFont="1" applyFill="1" applyBorder="1" applyAlignment="1">
      <alignment horizontal="center" vertical="top"/>
    </xf>
    <xf numFmtId="44" fontId="9" fillId="0" borderId="29" xfId="1" applyFont="1" applyFill="1" applyBorder="1" applyAlignment="1">
      <alignment horizontal="center" vertical="top"/>
    </xf>
    <xf numFmtId="165" fontId="9" fillId="0" borderId="29" xfId="4" applyNumberFormat="1" applyFont="1" applyFill="1" applyBorder="1" applyAlignment="1">
      <alignment horizontal="center" vertical="top"/>
    </xf>
    <xf numFmtId="0" fontId="14" fillId="0" borderId="0" xfId="4" applyFont="1" applyFill="1" applyBorder="1" applyAlignment="1">
      <alignment horizontal="center" vertical="center"/>
    </xf>
    <xf numFmtId="49" fontId="9" fillId="0" borderId="0" xfId="4" applyNumberFormat="1" applyFont="1" applyFill="1" applyBorder="1" applyAlignment="1">
      <alignment horizontal="left" vertical="top" wrapText="1" indent="1"/>
    </xf>
    <xf numFmtId="49" fontId="9" fillId="0" borderId="0" xfId="4" applyNumberFormat="1" applyFont="1" applyFill="1" applyBorder="1" applyAlignment="1">
      <alignment horizontal="center" vertical="top"/>
    </xf>
    <xf numFmtId="165" fontId="10" fillId="0" borderId="0" xfId="4" applyNumberFormat="1" applyFont="1" applyFill="1" applyBorder="1" applyAlignment="1">
      <alignment horizontal="center" vertical="center"/>
    </xf>
    <xf numFmtId="4" fontId="9" fillId="0" borderId="0" xfId="4" applyNumberFormat="1" applyFont="1" applyFill="1" applyBorder="1" applyAlignment="1">
      <alignment horizontal="center" vertical="top"/>
    </xf>
    <xf numFmtId="44" fontId="9" fillId="0" borderId="0" xfId="1" applyFont="1" applyFill="1" applyBorder="1" applyAlignment="1">
      <alignment horizontal="center" vertical="top"/>
    </xf>
    <xf numFmtId="165" fontId="9" fillId="0" borderId="0" xfId="4" applyNumberFormat="1" applyFont="1" applyFill="1" applyBorder="1" applyAlignment="1">
      <alignment horizontal="center" vertical="top"/>
    </xf>
    <xf numFmtId="167" fontId="9" fillId="2" borderId="27" xfId="4" applyNumberFormat="1" applyFont="1" applyFill="1" applyBorder="1" applyAlignment="1">
      <alignment horizontal="center" vertical="center"/>
    </xf>
    <xf numFmtId="167" fontId="10" fillId="5" borderId="34" xfId="4" applyNumberFormat="1" applyFont="1" applyFill="1" applyBorder="1" applyAlignment="1">
      <alignment horizontal="center" vertical="center"/>
    </xf>
    <xf numFmtId="168" fontId="9" fillId="2" borderId="24" xfId="4" applyNumberFormat="1" applyFont="1" applyFill="1" applyBorder="1" applyAlignment="1">
      <alignment horizontal="center" vertical="center"/>
    </xf>
    <xf numFmtId="167" fontId="10" fillId="5" borderId="35" xfId="4" applyNumberFormat="1" applyFont="1" applyFill="1" applyBorder="1" applyAlignment="1">
      <alignment horizontal="center" vertical="center"/>
    </xf>
    <xf numFmtId="165" fontId="1" fillId="2" borderId="0" xfId="0" applyNumberFormat="1" applyFont="1" applyFill="1" applyAlignment="1">
      <alignment horizontal="center" vertical="center"/>
    </xf>
    <xf numFmtId="165" fontId="12" fillId="7" borderId="26" xfId="0" applyNumberFormat="1" applyFont="1" applyFill="1" applyBorder="1" applyAlignment="1">
      <alignment horizontal="center" vertical="center"/>
    </xf>
    <xf numFmtId="0" fontId="15" fillId="0" borderId="36" xfId="0" applyFont="1" applyBorder="1" applyAlignment="1">
      <alignment horizontal="center" vertical="top" wrapText="1"/>
    </xf>
    <xf numFmtId="0" fontId="15" fillId="0" borderId="37" xfId="0" applyFont="1" applyBorder="1" applyAlignment="1">
      <alignment horizontal="right" vertical="top" wrapText="1"/>
    </xf>
    <xf numFmtId="169" fontId="15" fillId="0" borderId="37" xfId="0" applyNumberFormat="1" applyFont="1" applyBorder="1" applyAlignment="1">
      <alignment horizontal="right" vertical="top" wrapText="1"/>
    </xf>
    <xf numFmtId="165" fontId="10" fillId="8" borderId="27" xfId="4" applyNumberFormat="1" applyFont="1" applyFill="1" applyBorder="1" applyAlignment="1">
      <alignment horizontal="center" vertical="center"/>
    </xf>
    <xf numFmtId="44" fontId="1" fillId="0" borderId="0" xfId="0" applyNumberFormat="1" applyFont="1"/>
    <xf numFmtId="165" fontId="6" fillId="0" borderId="30" xfId="0" applyNumberFormat="1" applyFont="1" applyFill="1" applyBorder="1" applyAlignment="1">
      <alignment vertical="top"/>
    </xf>
    <xf numFmtId="4" fontId="1" fillId="0" borderId="0" xfId="0" applyNumberFormat="1" applyFont="1"/>
    <xf numFmtId="165" fontId="6" fillId="0" borderId="0" xfId="0" applyNumberFormat="1" applyFont="1" applyFill="1" applyBorder="1" applyAlignment="1">
      <alignment vertical="top"/>
    </xf>
    <xf numFmtId="165" fontId="1" fillId="0" borderId="0" xfId="0" applyNumberFormat="1" applyFont="1"/>
    <xf numFmtId="0" fontId="16" fillId="0" borderId="0" xfId="0" applyFont="1" applyAlignment="1">
      <alignment horizontal="center"/>
    </xf>
    <xf numFmtId="44" fontId="17" fillId="0" borderId="0" xfId="1" applyFont="1" applyAlignment="1">
      <alignment horizontal="left"/>
    </xf>
    <xf numFmtId="165" fontId="17" fillId="0" borderId="0" xfId="0" applyNumberFormat="1" applyFont="1"/>
    <xf numFmtId="0" fontId="14" fillId="0" borderId="38" xfId="4" applyFont="1" applyFill="1" applyBorder="1" applyAlignment="1">
      <alignment horizontal="center" vertical="center"/>
    </xf>
    <xf numFmtId="49" fontId="9" fillId="0" borderId="38" xfId="4" applyNumberFormat="1" applyFont="1" applyFill="1" applyBorder="1" applyAlignment="1">
      <alignment horizontal="left" vertical="top" wrapText="1" indent="1"/>
    </xf>
    <xf numFmtId="49" fontId="9" fillId="0" borderId="38" xfId="4" applyNumberFormat="1" applyFont="1" applyFill="1" applyBorder="1" applyAlignment="1">
      <alignment horizontal="center" vertical="top"/>
    </xf>
    <xf numFmtId="4" fontId="9" fillId="0" borderId="38" xfId="4" applyNumberFormat="1" applyFont="1" applyFill="1" applyBorder="1" applyAlignment="1">
      <alignment horizontal="center" vertical="top"/>
    </xf>
    <xf numFmtId="44" fontId="9" fillId="0" borderId="38" xfId="1" applyFont="1" applyFill="1" applyBorder="1" applyAlignment="1">
      <alignment horizontal="center" vertical="top"/>
    </xf>
    <xf numFmtId="165" fontId="10" fillId="0" borderId="39" xfId="4" applyNumberFormat="1" applyFont="1" applyFill="1" applyBorder="1" applyAlignment="1">
      <alignment horizontal="center" vertical="center"/>
    </xf>
    <xf numFmtId="4" fontId="9" fillId="0" borderId="28" xfId="4" applyNumberFormat="1" applyFont="1" applyFill="1" applyBorder="1" applyAlignment="1">
      <alignment horizontal="center" vertical="top"/>
    </xf>
    <xf numFmtId="44" fontId="9" fillId="0" borderId="40" xfId="1" applyFont="1" applyFill="1" applyBorder="1" applyAlignment="1">
      <alignment horizontal="center" vertical="top"/>
    </xf>
    <xf numFmtId="4" fontId="9" fillId="0" borderId="40" xfId="4" applyNumberFormat="1" applyFont="1" applyFill="1" applyBorder="1" applyAlignment="1">
      <alignment horizontal="center" vertical="top"/>
    </xf>
    <xf numFmtId="49" fontId="9" fillId="0" borderId="29" xfId="4" applyNumberFormat="1" applyFont="1" applyFill="1" applyBorder="1" applyAlignment="1">
      <alignment horizontal="left" vertical="top" indent="1"/>
    </xf>
    <xf numFmtId="49" fontId="9" fillId="0" borderId="38" xfId="4" applyNumberFormat="1" applyFont="1" applyFill="1" applyBorder="1" applyAlignment="1">
      <alignment horizontal="left" vertical="top" indent="1"/>
    </xf>
    <xf numFmtId="165" fontId="9" fillId="0" borderId="38" xfId="4" applyNumberFormat="1" applyFont="1" applyFill="1" applyBorder="1" applyAlignment="1">
      <alignment horizontal="center" vertical="top"/>
    </xf>
    <xf numFmtId="49" fontId="18" fillId="0" borderId="38" xfId="4" applyNumberFormat="1" applyFont="1" applyFill="1" applyBorder="1" applyAlignment="1">
      <alignment horizontal="left" vertical="top" wrapText="1" indent="1"/>
    </xf>
    <xf numFmtId="49" fontId="18" fillId="0" borderId="38" xfId="4" applyNumberFormat="1" applyFont="1" applyFill="1" applyBorder="1" applyAlignment="1">
      <alignment horizontal="center" vertical="top"/>
    </xf>
    <xf numFmtId="165" fontId="19" fillId="0" borderId="0" xfId="4" applyNumberFormat="1" applyFont="1" applyFill="1" applyBorder="1" applyAlignment="1">
      <alignment horizontal="center" vertical="center"/>
    </xf>
    <xf numFmtId="4" fontId="18" fillId="0" borderId="38" xfId="4" applyNumberFormat="1" applyFont="1" applyFill="1" applyBorder="1" applyAlignment="1">
      <alignment horizontal="center" vertical="top"/>
    </xf>
    <xf numFmtId="44" fontId="18" fillId="0" borderId="38" xfId="1" applyFont="1" applyFill="1" applyBorder="1" applyAlignment="1">
      <alignment horizontal="center" vertical="top"/>
    </xf>
    <xf numFmtId="165" fontId="18" fillId="0" borderId="38" xfId="4" applyNumberFormat="1" applyFont="1" applyFill="1" applyBorder="1" applyAlignment="1">
      <alignment horizontal="center" vertical="top"/>
    </xf>
    <xf numFmtId="49" fontId="10" fillId="0" borderId="29" xfId="4" applyNumberFormat="1" applyFont="1" applyFill="1" applyBorder="1" applyAlignment="1">
      <alignment horizontal="left" vertical="top" wrapText="1" indent="1"/>
    </xf>
    <xf numFmtId="49" fontId="20" fillId="0" borderId="29" xfId="4" applyNumberFormat="1" applyFont="1" applyFill="1" applyBorder="1" applyAlignment="1">
      <alignment horizontal="left" vertical="top"/>
    </xf>
    <xf numFmtId="4" fontId="21" fillId="0" borderId="29" xfId="4" applyNumberFormat="1" applyFont="1" applyFill="1" applyBorder="1" applyAlignment="1">
      <alignment horizontal="center" vertical="top"/>
    </xf>
    <xf numFmtId="165" fontId="6" fillId="0" borderId="12" xfId="0" applyNumberFormat="1" applyFont="1" applyFill="1" applyBorder="1" applyAlignment="1">
      <alignment vertical="top"/>
    </xf>
    <xf numFmtId="165" fontId="6" fillId="0" borderId="41" xfId="0" applyNumberFormat="1" applyFont="1" applyFill="1" applyBorder="1" applyAlignment="1">
      <alignment vertical="top"/>
    </xf>
    <xf numFmtId="0" fontId="22" fillId="0" borderId="0" xfId="0" applyFont="1"/>
    <xf numFmtId="165" fontId="21" fillId="0" borderId="29" xfId="4" applyNumberFormat="1" applyFont="1" applyFill="1" applyBorder="1" applyAlignment="1">
      <alignment horizontal="center" vertical="top"/>
    </xf>
    <xf numFmtId="49" fontId="23" fillId="0" borderId="29" xfId="4" applyNumberFormat="1" applyFont="1" applyFill="1" applyBorder="1" applyAlignment="1">
      <alignment horizontal="left" vertical="top"/>
    </xf>
    <xf numFmtId="49" fontId="18" fillId="0" borderId="29" xfId="4" applyNumberFormat="1" applyFont="1" applyFill="1" applyBorder="1" applyAlignment="1">
      <alignment horizontal="left" vertical="top" indent="1"/>
    </xf>
    <xf numFmtId="4" fontId="24" fillId="0" borderId="29" xfId="4" applyNumberFormat="1" applyFont="1" applyFill="1" applyBorder="1" applyAlignment="1">
      <alignment horizontal="center" vertical="top"/>
    </xf>
    <xf numFmtId="165" fontId="18" fillId="0" borderId="29" xfId="4" applyNumberFormat="1" applyFont="1" applyFill="1" applyBorder="1" applyAlignment="1">
      <alignment horizontal="center" vertical="top"/>
    </xf>
    <xf numFmtId="0" fontId="6" fillId="2" borderId="27" xfId="0" applyFont="1" applyFill="1" applyBorder="1" applyAlignment="1">
      <alignment horizontal="center"/>
    </xf>
    <xf numFmtId="0" fontId="6" fillId="2" borderId="27" xfId="0" applyFont="1" applyFill="1" applyBorder="1" applyAlignment="1">
      <alignment horizontal="left" indent="1"/>
    </xf>
    <xf numFmtId="0" fontId="6" fillId="2" borderId="27" xfId="0" applyFont="1" applyFill="1" applyBorder="1" applyAlignment="1">
      <alignment horizontal="center" vertical="center"/>
    </xf>
    <xf numFmtId="165" fontId="6" fillId="2" borderId="15" xfId="0" applyNumberFormat="1" applyFont="1" applyFill="1" applyBorder="1" applyAlignment="1">
      <alignment horizontal="center" vertical="center"/>
    </xf>
    <xf numFmtId="4" fontId="6" fillId="2" borderId="27" xfId="0" applyNumberFormat="1" applyFont="1" applyFill="1" applyBorder="1" applyAlignment="1">
      <alignment horizontal="center" vertical="center"/>
    </xf>
    <xf numFmtId="44" fontId="6" fillId="2" borderId="27" xfId="1" applyFont="1" applyFill="1" applyBorder="1" applyAlignment="1">
      <alignment horizontal="center" vertical="center"/>
    </xf>
    <xf numFmtId="165" fontId="6" fillId="2" borderId="27" xfId="0" applyNumberFormat="1" applyFont="1" applyFill="1" applyBorder="1" applyAlignment="1">
      <alignment horizontal="center" vertical="center"/>
    </xf>
    <xf numFmtId="49" fontId="20" fillId="0" borderId="29" xfId="4" applyNumberFormat="1" applyFont="1" applyFill="1" applyBorder="1" applyAlignment="1">
      <alignment horizontal="left" vertical="top" indent="1"/>
    </xf>
    <xf numFmtId="49" fontId="9" fillId="0" borderId="29" xfId="4" applyNumberFormat="1" applyFont="1" applyFill="1" applyBorder="1" applyAlignment="1">
      <alignment horizontal="left" vertical="top"/>
    </xf>
    <xf numFmtId="4" fontId="21" fillId="0" borderId="38" xfId="4" applyNumberFormat="1" applyFont="1" applyFill="1" applyBorder="1" applyAlignment="1">
      <alignment horizontal="center" vertical="top"/>
    </xf>
    <xf numFmtId="49" fontId="23" fillId="0" borderId="29" xfId="4" applyNumberFormat="1" applyFont="1" applyFill="1" applyBorder="1" applyAlignment="1">
      <alignment horizontal="left" vertical="top" wrapText="1" indent="1"/>
    </xf>
    <xf numFmtId="165" fontId="1" fillId="0" borderId="30" xfId="0" applyNumberFormat="1" applyFont="1" applyFill="1" applyBorder="1" applyAlignment="1">
      <alignment vertical="top"/>
    </xf>
    <xf numFmtId="0" fontId="10" fillId="8" borderId="27" xfId="4" applyFont="1" applyFill="1" applyBorder="1" applyAlignment="1">
      <alignment horizontal="center" vertical="center"/>
    </xf>
    <xf numFmtId="165" fontId="9" fillId="2" borderId="0" xfId="4" applyNumberFormat="1" applyFont="1" applyFill="1" applyBorder="1" applyAlignment="1">
      <alignment horizontal="center" vertical="center"/>
    </xf>
    <xf numFmtId="167" fontId="9" fillId="9" borderId="18" xfId="4" applyNumberFormat="1" applyFont="1" applyFill="1" applyBorder="1" applyAlignment="1">
      <alignment vertical="center"/>
    </xf>
    <xf numFmtId="44" fontId="9" fillId="9" borderId="17" xfId="1" applyFont="1" applyFill="1" applyBorder="1" applyAlignment="1">
      <alignment horizontal="center" vertical="center"/>
    </xf>
    <xf numFmtId="167" fontId="9" fillId="9" borderId="17" xfId="4" applyNumberFormat="1" applyFont="1" applyFill="1" applyBorder="1" applyAlignment="1">
      <alignment vertical="center"/>
    </xf>
    <xf numFmtId="9" fontId="14" fillId="0" borderId="27" xfId="2" applyFont="1" applyFill="1" applyBorder="1" applyAlignment="1">
      <alignment horizontal="center" vertical="center"/>
    </xf>
    <xf numFmtId="167" fontId="10" fillId="9" borderId="33" xfId="4" applyNumberFormat="1" applyFont="1" applyFill="1" applyBorder="1" applyAlignment="1">
      <alignment horizontal="right" vertical="center"/>
    </xf>
    <xf numFmtId="167" fontId="6" fillId="8" borderId="33" xfId="4" applyNumberFormat="1" applyFont="1" applyFill="1" applyBorder="1" applyAlignment="1">
      <alignment horizontal="center" vertical="center"/>
    </xf>
    <xf numFmtId="165" fontId="9" fillId="0" borderId="33" xfId="4" applyNumberFormat="1" applyFont="1" applyBorder="1" applyAlignment="1">
      <alignment horizontal="center" vertical="center"/>
    </xf>
    <xf numFmtId="168" fontId="10" fillId="8" borderId="33" xfId="4" applyNumberFormat="1" applyFont="1" applyFill="1" applyBorder="1" applyAlignment="1">
      <alignment horizontal="center" vertical="center"/>
    </xf>
    <xf numFmtId="165" fontId="5" fillId="3" borderId="5" xfId="0" applyNumberFormat="1" applyFont="1" applyFill="1" applyBorder="1" applyAlignment="1">
      <alignment horizontal="center" vertical="center"/>
    </xf>
    <xf numFmtId="165" fontId="5" fillId="3" borderId="6" xfId="0" applyNumberFormat="1" applyFont="1" applyFill="1" applyBorder="1" applyAlignment="1">
      <alignment horizontal="center" vertical="center"/>
    </xf>
    <xf numFmtId="165" fontId="5" fillId="3" borderId="7" xfId="0" applyNumberFormat="1" applyFont="1" applyFill="1" applyBorder="1" applyAlignment="1">
      <alignment horizontal="center" vertical="center"/>
    </xf>
    <xf numFmtId="165" fontId="5" fillId="3" borderId="31" xfId="0" applyNumberFormat="1" applyFont="1" applyFill="1" applyBorder="1" applyAlignment="1">
      <alignment horizontal="center" vertical="center"/>
    </xf>
    <xf numFmtId="165" fontId="7" fillId="4" borderId="11" xfId="0" applyNumberFormat="1" applyFont="1" applyFill="1" applyBorder="1" applyAlignment="1">
      <alignment horizontal="center" vertical="center"/>
    </xf>
    <xf numFmtId="165" fontId="7" fillId="4" borderId="12" xfId="0" applyNumberFormat="1" applyFont="1" applyFill="1" applyBorder="1" applyAlignment="1">
      <alignment horizontal="center" vertical="center"/>
    </xf>
    <xf numFmtId="165" fontId="7" fillId="4" borderId="32" xfId="0" applyNumberFormat="1" applyFont="1" applyFill="1" applyBorder="1" applyAlignment="1">
      <alignment horizontal="center" vertical="center"/>
    </xf>
    <xf numFmtId="0" fontId="8" fillId="2" borderId="13" xfId="4" applyFont="1" applyFill="1" applyBorder="1" applyAlignment="1">
      <alignment vertical="center"/>
    </xf>
    <xf numFmtId="0" fontId="8" fillId="2" borderId="14" xfId="4" applyFont="1" applyFill="1" applyBorder="1" applyAlignment="1">
      <alignment vertical="center"/>
    </xf>
    <xf numFmtId="167" fontId="10" fillId="5" borderId="18" xfId="4" applyNumberFormat="1" applyFont="1" applyFill="1" applyBorder="1" applyAlignment="1">
      <alignment horizontal="center" vertical="center"/>
    </xf>
    <xf numFmtId="167" fontId="10" fillId="5" borderId="33" xfId="4" applyNumberFormat="1" applyFont="1" applyFill="1" applyBorder="1" applyAlignment="1">
      <alignment horizontal="center" vertical="center"/>
    </xf>
    <xf numFmtId="167" fontId="10" fillId="5" borderId="24" xfId="4" applyNumberFormat="1" applyFont="1" applyFill="1" applyBorder="1" applyAlignment="1">
      <alignment horizontal="center" vertical="center"/>
    </xf>
    <xf numFmtId="0" fontId="12" fillId="7" borderId="26" xfId="0" applyFont="1" applyFill="1" applyBorder="1" applyAlignment="1">
      <alignment horizontal="left" vertical="center"/>
    </xf>
    <xf numFmtId="0" fontId="12" fillId="7" borderId="0" xfId="0" applyFont="1" applyFill="1" applyBorder="1" applyAlignment="1">
      <alignment horizontal="left" vertical="center"/>
    </xf>
    <xf numFmtId="0" fontId="10" fillId="8" borderId="27" xfId="4" applyFont="1" applyFill="1" applyBorder="1" applyAlignment="1">
      <alignment horizontal="center" vertical="center"/>
    </xf>
    <xf numFmtId="0" fontId="9" fillId="0" borderId="27" xfId="4" applyFont="1" applyFill="1" applyBorder="1" applyAlignment="1">
      <alignment horizontal="right" vertical="center"/>
    </xf>
    <xf numFmtId="165" fontId="9" fillId="2" borderId="18" xfId="4" applyNumberFormat="1" applyFont="1" applyFill="1" applyBorder="1" applyAlignment="1">
      <alignment horizontal="center" vertical="center"/>
    </xf>
    <xf numFmtId="165" fontId="9" fillId="2" borderId="17" xfId="4" applyNumberFormat="1" applyFont="1" applyFill="1" applyBorder="1" applyAlignment="1">
      <alignment horizontal="center" vertical="center"/>
    </xf>
    <xf numFmtId="165" fontId="9" fillId="2" borderId="33" xfId="4" applyNumberFormat="1" applyFont="1" applyFill="1" applyBorder="1" applyAlignment="1">
      <alignment horizontal="center" vertical="center"/>
    </xf>
    <xf numFmtId="168" fontId="9" fillId="9" borderId="18" xfId="4" applyNumberFormat="1" applyFont="1" applyFill="1" applyBorder="1" applyAlignment="1">
      <alignment horizontal="center" vertical="center"/>
    </xf>
    <xf numFmtId="168" fontId="9" fillId="9" borderId="17" xfId="4" applyNumberFormat="1" applyFont="1" applyFill="1" applyBorder="1" applyAlignment="1">
      <alignment horizontal="center" vertical="center"/>
    </xf>
    <xf numFmtId="168" fontId="9" fillId="9" borderId="33" xfId="4" applyNumberFormat="1" applyFont="1" applyFill="1" applyBorder="1" applyAlignment="1">
      <alignment horizontal="center" vertical="center"/>
    </xf>
  </cellXfs>
  <cellStyles count="6">
    <cellStyle name="FORTEN - Titre" xfId="3"/>
    <cellStyle name="Monétaire" xfId="1" builtinId="4"/>
    <cellStyle name="Normal" xfId="0" builtinId="0"/>
    <cellStyle name="Normal 2 2 2" xfId="4"/>
    <cellStyle name="Normal 4 2" xfId="5"/>
    <cellStyle name="Pourcentage" xfId="2" builtinId="5"/>
  </cellStyles>
  <dxfs count="393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mruColors>
      <color rgb="FF008EAA"/>
      <color rgb="FFFE5000"/>
      <color rgb="FFFFFFFF"/>
      <color rgb="FF403A5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176349</xdr:colOff>
      <xdr:row>0</xdr:row>
      <xdr:rowOff>165463</xdr:rowOff>
    </xdr:from>
    <xdr:to>
      <xdr:col>1</xdr:col>
      <xdr:colOff>616067</xdr:colOff>
      <xdr:row>0</xdr:row>
      <xdr:rowOff>964382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5895" y="165100"/>
          <a:ext cx="1308735" cy="7988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66"/>
  <sheetViews>
    <sheetView showGridLines="0" tabSelected="1" view="pageBreakPreview" zoomScaleNormal="85" workbookViewId="0">
      <selection activeCell="B88" sqref="B88"/>
    </sheetView>
  </sheetViews>
  <sheetFormatPr baseColWidth="10" defaultColWidth="11" defaultRowHeight="14.4"/>
  <cols>
    <col min="1" max="1" width="11.3984375" style="1" customWidth="1"/>
    <col min="2" max="2" width="58.8984375" style="2" customWidth="1"/>
    <col min="3" max="3" width="7.8984375" style="2" customWidth="1"/>
    <col min="4" max="4" width="1.3984375" style="2" customWidth="1"/>
    <col min="5" max="5" width="8.19921875" style="2" customWidth="1"/>
    <col min="6" max="6" width="10.296875" style="3" hidden="1" customWidth="1"/>
    <col min="7" max="7" width="8.19921875" style="2" hidden="1" customWidth="1"/>
    <col min="8" max="8" width="10.19921875" style="2" customWidth="1"/>
    <col min="9" max="9" width="11.69921875" style="2" customWidth="1"/>
    <col min="10" max="10" width="1.3984375" style="2" customWidth="1"/>
    <col min="11" max="11" width="26.8984375" style="2" customWidth="1"/>
    <col min="12" max="12" width="11" style="2"/>
    <col min="13" max="13" width="16.09765625" style="2" hidden="1" customWidth="1"/>
    <col min="14" max="14" width="11" style="2" hidden="1" customWidth="1"/>
    <col min="15" max="16384" width="11" style="2"/>
  </cols>
  <sheetData>
    <row r="1" spans="1:14" ht="87" customHeight="1"/>
    <row r="2" spans="1:14" ht="26.4" customHeight="1">
      <c r="A2" s="4" t="s">
        <v>0</v>
      </c>
      <c r="B2" s="5"/>
      <c r="C2" s="6" t="s">
        <v>1</v>
      </c>
      <c r="D2" s="7"/>
      <c r="E2" s="127" t="str">
        <f>"Cadre DPGF du lot n° "&amp;A5&amp;" - "&amp;B5</f>
        <v>Cadre DPGF du lot n° N° LOT 14 - LOT ELECTRICITE CFO-CFA</v>
      </c>
      <c r="F2" s="128"/>
      <c r="G2" s="128"/>
      <c r="H2" s="129"/>
      <c r="I2" s="129"/>
      <c r="J2" s="129"/>
      <c r="K2" s="130"/>
    </row>
    <row r="3" spans="1:14" ht="15.6" customHeight="1">
      <c r="A3" s="8" t="s">
        <v>2</v>
      </c>
      <c r="B3" s="9"/>
      <c r="C3" s="10" t="s">
        <v>3</v>
      </c>
      <c r="D3" s="11"/>
      <c r="E3" s="131" t="s">
        <v>4</v>
      </c>
      <c r="F3" s="132"/>
      <c r="G3" s="132"/>
      <c r="H3" s="132"/>
      <c r="I3" s="132"/>
      <c r="J3" s="132"/>
      <c r="K3" s="133"/>
    </row>
    <row r="4" spans="1:14" ht="23.4" customHeight="1">
      <c r="A4" s="134" t="s">
        <v>5</v>
      </c>
      <c r="B4" s="135"/>
      <c r="C4" s="12" t="s">
        <v>6</v>
      </c>
      <c r="D4" s="13"/>
      <c r="E4" s="14" t="s">
        <v>7</v>
      </c>
      <c r="F4" s="15"/>
      <c r="G4" s="16"/>
      <c r="H4" s="136">
        <f>+K364</f>
        <v>0</v>
      </c>
      <c r="I4" s="137"/>
      <c r="J4" s="58"/>
      <c r="K4" s="59"/>
    </row>
    <row r="5" spans="1:14">
      <c r="A5" s="17" t="s">
        <v>8</v>
      </c>
      <c r="B5" s="18" t="s">
        <v>9</v>
      </c>
      <c r="C5" s="19">
        <v>0</v>
      </c>
      <c r="D5" s="20"/>
      <c r="E5" s="21" t="s">
        <v>10</v>
      </c>
      <c r="F5" s="22"/>
      <c r="G5" s="23"/>
      <c r="H5" s="138"/>
      <c r="I5" s="138"/>
      <c r="J5" s="60"/>
      <c r="K5" s="61"/>
    </row>
    <row r="6" spans="1:14">
      <c r="A6" s="24"/>
      <c r="B6" s="25"/>
      <c r="C6" s="26"/>
      <c r="D6" s="26"/>
      <c r="E6" s="27"/>
      <c r="F6" s="28"/>
      <c r="G6" s="27"/>
      <c r="H6" s="29"/>
      <c r="I6" s="62"/>
      <c r="J6" s="26"/>
      <c r="K6" s="62"/>
    </row>
    <row r="7" spans="1:14">
      <c r="A7" s="30" t="s">
        <v>11</v>
      </c>
      <c r="B7" s="31" t="s">
        <v>12</v>
      </c>
      <c r="C7" s="31" t="s">
        <v>13</v>
      </c>
      <c r="D7" s="32"/>
      <c r="E7" s="31" t="s">
        <v>14</v>
      </c>
      <c r="F7" s="33" t="s">
        <v>15</v>
      </c>
      <c r="G7" s="34" t="s">
        <v>16</v>
      </c>
      <c r="H7" s="31" t="s">
        <v>17</v>
      </c>
      <c r="I7" s="31" t="s">
        <v>18</v>
      </c>
      <c r="J7" s="32"/>
      <c r="K7" s="63" t="s">
        <v>19</v>
      </c>
      <c r="M7" s="64" t="s">
        <v>15</v>
      </c>
      <c r="N7" s="65"/>
    </row>
    <row r="8" spans="1:14" ht="6" customHeight="1">
      <c r="A8" s="35"/>
      <c r="B8" s="36"/>
      <c r="C8" s="36"/>
      <c r="D8" s="37"/>
      <c r="E8" s="36"/>
      <c r="F8" s="38"/>
      <c r="G8" s="39"/>
      <c r="H8" s="36"/>
      <c r="I8" s="36"/>
      <c r="J8" s="37"/>
      <c r="K8" s="37"/>
      <c r="M8" s="64"/>
      <c r="N8" s="65"/>
    </row>
    <row r="9" spans="1:14" ht="21.6" customHeight="1">
      <c r="A9" s="139" t="s">
        <v>20</v>
      </c>
      <c r="B9" s="140"/>
      <c r="C9" s="140"/>
      <c r="D9" s="140"/>
      <c r="E9" s="140"/>
      <c r="F9" s="140"/>
      <c r="G9" s="140"/>
      <c r="H9" s="140"/>
      <c r="I9" s="140"/>
      <c r="J9" s="140"/>
      <c r="K9" s="140"/>
      <c r="M9" s="64" t="s">
        <v>16</v>
      </c>
      <c r="N9" s="66"/>
    </row>
    <row r="10" spans="1:14">
      <c r="A10" s="40" t="s">
        <v>21</v>
      </c>
      <c r="B10" s="41" t="s">
        <v>22</v>
      </c>
      <c r="C10" s="40"/>
      <c r="D10" s="42"/>
      <c r="E10" s="40"/>
      <c r="F10" s="43"/>
      <c r="G10" s="40"/>
      <c r="H10" s="40"/>
      <c r="I10" s="40"/>
      <c r="J10" s="42"/>
      <c r="K10" s="67">
        <f>SUM(I11:I12)</f>
        <v>0</v>
      </c>
      <c r="M10" s="68"/>
    </row>
    <row r="11" spans="1:14">
      <c r="A11" s="44"/>
      <c r="B11" s="45" t="s">
        <v>23</v>
      </c>
      <c r="C11" s="46" t="s">
        <v>24</v>
      </c>
      <c r="D11" s="47"/>
      <c r="E11" s="48">
        <v>1</v>
      </c>
      <c r="F11" s="49"/>
      <c r="G11" s="48"/>
      <c r="H11" s="50">
        <f>F11*$N$7+G11*$N$9</f>
        <v>0</v>
      </c>
      <c r="I11" s="50">
        <f>H11*E11</f>
        <v>0</v>
      </c>
      <c r="J11" s="47"/>
      <c r="K11" s="69"/>
    </row>
    <row r="12" spans="1:14">
      <c r="A12" s="44"/>
      <c r="B12" s="45"/>
      <c r="C12" s="46"/>
      <c r="D12" s="47"/>
      <c r="E12" s="48"/>
      <c r="F12" s="49"/>
      <c r="G12" s="48"/>
      <c r="H12" s="50"/>
      <c r="I12" s="50"/>
      <c r="J12" s="47"/>
      <c r="K12" s="69"/>
    </row>
    <row r="13" spans="1:14">
      <c r="A13" s="40" t="s">
        <v>25</v>
      </c>
      <c r="B13" s="41" t="s">
        <v>26</v>
      </c>
      <c r="C13" s="40"/>
      <c r="D13" s="42"/>
      <c r="E13" s="40"/>
      <c r="F13" s="43"/>
      <c r="G13" s="40"/>
      <c r="H13" s="40"/>
      <c r="I13" s="40"/>
      <c r="J13" s="42"/>
      <c r="K13" s="67">
        <f>SUM(I14:I19)</f>
        <v>0</v>
      </c>
      <c r="M13" s="68"/>
    </row>
    <row r="14" spans="1:14">
      <c r="A14" s="44"/>
      <c r="B14" s="45" t="s">
        <v>27</v>
      </c>
      <c r="C14" s="46" t="s">
        <v>28</v>
      </c>
      <c r="D14" s="47"/>
      <c r="E14" s="48">
        <v>470</v>
      </c>
      <c r="F14" s="49"/>
      <c r="G14" s="48"/>
      <c r="H14" s="50">
        <f t="shared" ref="H14:H17" si="0">F14*$N$7+G14*$N$9</f>
        <v>0</v>
      </c>
      <c r="I14" s="50">
        <f>H14*E14</f>
        <v>0</v>
      </c>
      <c r="J14" s="47"/>
      <c r="K14" s="69"/>
    </row>
    <row r="15" spans="1:14">
      <c r="A15" s="44"/>
      <c r="B15" s="45" t="s">
        <v>29</v>
      </c>
      <c r="C15" s="46" t="s">
        <v>30</v>
      </c>
      <c r="D15" s="47"/>
      <c r="E15" s="48">
        <v>1</v>
      </c>
      <c r="F15" s="49"/>
      <c r="G15" s="48"/>
      <c r="H15" s="50">
        <f t="shared" si="0"/>
        <v>0</v>
      </c>
      <c r="I15" s="50">
        <f>H15*E15</f>
        <v>0</v>
      </c>
      <c r="J15" s="47"/>
      <c r="K15" s="69"/>
    </row>
    <row r="16" spans="1:14">
      <c r="A16" s="44"/>
      <c r="B16" s="45" t="s">
        <v>31</v>
      </c>
      <c r="C16" s="46" t="s">
        <v>24</v>
      </c>
      <c r="D16" s="47"/>
      <c r="E16" s="48">
        <v>1</v>
      </c>
      <c r="F16" s="49"/>
      <c r="G16" s="48"/>
      <c r="H16" s="50">
        <f t="shared" si="0"/>
        <v>0</v>
      </c>
      <c r="I16" s="50">
        <f>H16*E16</f>
        <v>0</v>
      </c>
      <c r="J16" s="47"/>
      <c r="K16" s="69"/>
      <c r="L16" s="70"/>
    </row>
    <row r="17" spans="1:13">
      <c r="A17" s="44"/>
      <c r="B17" s="45" t="s">
        <v>32</v>
      </c>
      <c r="C17" s="46" t="s">
        <v>24</v>
      </c>
      <c r="D17" s="47"/>
      <c r="E17" s="48">
        <v>1</v>
      </c>
      <c r="F17" s="49"/>
      <c r="G17" s="48"/>
      <c r="H17" s="50">
        <f t="shared" si="0"/>
        <v>0</v>
      </c>
      <c r="I17" s="50">
        <f>H17*E17</f>
        <v>0</v>
      </c>
      <c r="J17" s="47"/>
      <c r="K17" s="69"/>
    </row>
    <row r="18" spans="1:13">
      <c r="A18" s="44"/>
      <c r="B18" s="45" t="s">
        <v>33</v>
      </c>
      <c r="C18" s="46" t="s">
        <v>24</v>
      </c>
      <c r="D18" s="47"/>
      <c r="E18" s="48">
        <v>1</v>
      </c>
      <c r="F18" s="49"/>
      <c r="G18" s="48"/>
      <c r="H18" s="50">
        <f t="shared" ref="H18" si="1">F18*$N$7+G18*$N$9</f>
        <v>0</v>
      </c>
      <c r="I18" s="50">
        <f>H18*E18</f>
        <v>0</v>
      </c>
      <c r="J18" s="47"/>
      <c r="K18" s="69"/>
    </row>
    <row r="19" spans="1:13">
      <c r="A19" s="44"/>
      <c r="B19" s="45"/>
      <c r="C19" s="46"/>
      <c r="D19" s="47"/>
      <c r="E19" s="48"/>
      <c r="F19" s="49"/>
      <c r="G19" s="48"/>
      <c r="H19" s="50"/>
      <c r="I19" s="50"/>
      <c r="J19" s="47"/>
      <c r="K19" s="69"/>
    </row>
    <row r="20" spans="1:13">
      <c r="A20" s="40" t="s">
        <v>34</v>
      </c>
      <c r="B20" s="41" t="s">
        <v>35</v>
      </c>
      <c r="C20" s="40"/>
      <c r="D20" s="42"/>
      <c r="E20" s="40"/>
      <c r="F20" s="43"/>
      <c r="G20" s="40"/>
      <c r="H20" s="40"/>
      <c r="I20" s="40"/>
      <c r="J20" s="42"/>
      <c r="K20" s="67">
        <f>SUM(I21:I22)</f>
        <v>0</v>
      </c>
      <c r="M20" s="68"/>
    </row>
    <row r="21" spans="1:13">
      <c r="A21" s="44"/>
      <c r="B21" s="45" t="s">
        <v>36</v>
      </c>
      <c r="C21" s="46" t="s">
        <v>37</v>
      </c>
      <c r="D21" s="47"/>
      <c r="E21" s="48"/>
      <c r="F21" s="48"/>
      <c r="G21" s="48"/>
      <c r="H21" s="48"/>
      <c r="I21" s="48">
        <f>H21*E21</f>
        <v>0</v>
      </c>
      <c r="J21" s="47"/>
      <c r="K21" s="69"/>
    </row>
    <row r="22" spans="1:13">
      <c r="A22" s="44"/>
      <c r="B22" s="45"/>
      <c r="C22" s="46"/>
      <c r="D22" s="47"/>
      <c r="E22" s="48"/>
      <c r="F22" s="49"/>
      <c r="G22" s="48"/>
      <c r="H22" s="50"/>
      <c r="I22" s="50"/>
      <c r="J22" s="47"/>
      <c r="K22" s="69"/>
    </row>
    <row r="23" spans="1:13">
      <c r="A23" s="40" t="s">
        <v>38</v>
      </c>
      <c r="B23" s="41" t="s">
        <v>39</v>
      </c>
      <c r="C23" s="40"/>
      <c r="D23" s="42"/>
      <c r="E23" s="40"/>
      <c r="F23" s="43"/>
      <c r="G23" s="40"/>
      <c r="H23" s="40"/>
      <c r="I23" s="40"/>
      <c r="J23" s="42"/>
      <c r="K23" s="67">
        <f>SUM(I24:I25)</f>
        <v>0</v>
      </c>
      <c r="M23" s="68"/>
    </row>
    <row r="24" spans="1:13">
      <c r="A24" s="44"/>
      <c r="B24" s="45" t="s">
        <v>40</v>
      </c>
      <c r="C24" s="46" t="s">
        <v>37</v>
      </c>
      <c r="D24" s="47"/>
      <c r="E24" s="48"/>
      <c r="F24" s="49"/>
      <c r="G24" s="48"/>
      <c r="H24" s="50">
        <f t="shared" ref="H24" si="2">F24*$N$7+G24*$N$9</f>
        <v>0</v>
      </c>
      <c r="I24" s="50">
        <f>H24*E24</f>
        <v>0</v>
      </c>
      <c r="J24" s="47"/>
      <c r="K24" s="69"/>
    </row>
    <row r="25" spans="1:13">
      <c r="A25" s="44"/>
      <c r="B25" s="45"/>
      <c r="C25" s="46"/>
      <c r="D25" s="47"/>
      <c r="E25" s="48"/>
      <c r="F25" s="49"/>
      <c r="G25" s="48"/>
      <c r="H25" s="50"/>
      <c r="I25" s="50"/>
      <c r="J25" s="47"/>
      <c r="K25" s="69"/>
    </row>
    <row r="26" spans="1:13">
      <c r="A26" s="40" t="s">
        <v>41</v>
      </c>
      <c r="B26" s="41" t="s">
        <v>42</v>
      </c>
      <c r="C26" s="40"/>
      <c r="D26" s="42"/>
      <c r="E26" s="40"/>
      <c r="F26" s="43"/>
      <c r="G26" s="40"/>
      <c r="H26" s="40"/>
      <c r="I26" s="40"/>
      <c r="J26" s="42"/>
      <c r="K26" s="67">
        <f>SUM(I27:I28)</f>
        <v>0</v>
      </c>
      <c r="M26" s="68"/>
    </row>
    <row r="27" spans="1:13">
      <c r="A27" s="44"/>
      <c r="B27" s="45" t="s">
        <v>43</v>
      </c>
      <c r="C27" s="46" t="s">
        <v>37</v>
      </c>
      <c r="D27" s="47"/>
      <c r="E27" s="48"/>
      <c r="F27" s="49"/>
      <c r="G27" s="48"/>
      <c r="H27" s="50">
        <f t="shared" ref="H27" si="3">F27*$N$7+G27*$N$9</f>
        <v>0</v>
      </c>
      <c r="I27" s="50">
        <f>H27*E27</f>
        <v>0</v>
      </c>
      <c r="J27" s="47"/>
      <c r="K27" s="69"/>
    </row>
    <row r="28" spans="1:13">
      <c r="A28" s="44"/>
      <c r="B28" s="45"/>
      <c r="C28" s="46"/>
      <c r="D28" s="47"/>
      <c r="E28" s="48"/>
      <c r="F28" s="49"/>
      <c r="G28" s="48"/>
      <c r="H28" s="50"/>
      <c r="I28" s="50"/>
      <c r="J28" s="47"/>
      <c r="K28" s="69"/>
    </row>
    <row r="29" spans="1:13">
      <c r="A29" s="40" t="s">
        <v>44</v>
      </c>
      <c r="B29" s="41" t="s">
        <v>45</v>
      </c>
      <c r="C29" s="40"/>
      <c r="D29" s="42"/>
      <c r="E29" s="40"/>
      <c r="F29" s="43"/>
      <c r="G29" s="40"/>
      <c r="H29" s="40"/>
      <c r="I29" s="40"/>
      <c r="J29" s="42"/>
      <c r="K29" s="67">
        <f>SUM(I30:I34)</f>
        <v>0</v>
      </c>
      <c r="M29" s="68"/>
    </row>
    <row r="30" spans="1:13">
      <c r="A30" s="44"/>
      <c r="B30" s="45" t="s">
        <v>46</v>
      </c>
      <c r="C30" s="46" t="s">
        <v>47</v>
      </c>
      <c r="D30" s="47"/>
      <c r="E30" s="48">
        <v>1</v>
      </c>
      <c r="F30" s="49"/>
      <c r="G30" s="48"/>
      <c r="H30" s="50">
        <f t="shared" ref="H30:H33" si="4">F30*$N$7+G30*$N$9</f>
        <v>0</v>
      </c>
      <c r="I30" s="50">
        <f t="shared" ref="I30:I33" si="5">H30*E30</f>
        <v>0</v>
      </c>
      <c r="J30" s="47"/>
      <c r="K30" s="69"/>
    </row>
    <row r="31" spans="1:13">
      <c r="A31" s="44"/>
      <c r="B31" s="45" t="s">
        <v>48</v>
      </c>
      <c r="C31" s="46" t="s">
        <v>47</v>
      </c>
      <c r="D31" s="47"/>
      <c r="E31" s="48">
        <v>1</v>
      </c>
      <c r="F31" s="49"/>
      <c r="G31" s="48"/>
      <c r="H31" s="50">
        <f t="shared" ref="H31" si="6">F31*$N$7+G31*$N$9</f>
        <v>0</v>
      </c>
      <c r="I31" s="50">
        <f t="shared" si="5"/>
        <v>0</v>
      </c>
      <c r="J31" s="47"/>
      <c r="K31" s="69"/>
    </row>
    <row r="32" spans="1:13">
      <c r="A32" s="44"/>
      <c r="B32" s="45" t="s">
        <v>49</v>
      </c>
      <c r="C32" s="46" t="s">
        <v>47</v>
      </c>
      <c r="D32" s="47"/>
      <c r="E32" s="48">
        <v>1</v>
      </c>
      <c r="F32" s="49"/>
      <c r="G32" s="48"/>
      <c r="H32" s="50">
        <f t="shared" si="4"/>
        <v>0</v>
      </c>
      <c r="I32" s="50">
        <f t="shared" si="5"/>
        <v>0</v>
      </c>
      <c r="J32" s="47"/>
      <c r="K32" s="69"/>
    </row>
    <row r="33" spans="1:13">
      <c r="A33" s="44"/>
      <c r="B33" s="45" t="s">
        <v>50</v>
      </c>
      <c r="C33" s="46" t="s">
        <v>47</v>
      </c>
      <c r="D33" s="47"/>
      <c r="E33" s="48">
        <v>1</v>
      </c>
      <c r="F33" s="49"/>
      <c r="G33" s="48"/>
      <c r="H33" s="50">
        <f t="shared" si="4"/>
        <v>0</v>
      </c>
      <c r="I33" s="50">
        <f t="shared" si="5"/>
        <v>0</v>
      </c>
      <c r="J33" s="47"/>
      <c r="K33" s="69"/>
    </row>
    <row r="34" spans="1:13">
      <c r="A34" s="51"/>
      <c r="B34" s="52"/>
      <c r="C34" s="53"/>
      <c r="D34" s="54"/>
      <c r="E34" s="55"/>
      <c r="F34" s="56"/>
      <c r="G34" s="55"/>
      <c r="H34" s="57"/>
      <c r="I34" s="57"/>
      <c r="J34" s="54"/>
      <c r="K34" s="71"/>
    </row>
    <row r="35" spans="1:13">
      <c r="A35" s="40" t="s">
        <v>51</v>
      </c>
      <c r="B35" s="41" t="s">
        <v>52</v>
      </c>
      <c r="C35" s="40"/>
      <c r="D35" s="42"/>
      <c r="E35" s="40"/>
      <c r="F35" s="43"/>
      <c r="G35" s="40"/>
      <c r="H35" s="40"/>
      <c r="I35" s="40"/>
      <c r="J35" s="42"/>
      <c r="K35" s="67">
        <f>SUM(I36:I45)</f>
        <v>0</v>
      </c>
      <c r="M35" s="68"/>
    </row>
    <row r="36" spans="1:13">
      <c r="A36" s="44"/>
      <c r="B36" s="45" t="s">
        <v>53</v>
      </c>
      <c r="C36" s="46" t="s">
        <v>47</v>
      </c>
      <c r="D36" s="47"/>
      <c r="E36" s="48">
        <v>1</v>
      </c>
      <c r="F36" s="49"/>
      <c r="G36" s="48"/>
      <c r="H36" s="50">
        <f t="shared" ref="H36:H44" si="7">F36*$N$7+G36*$N$9</f>
        <v>0</v>
      </c>
      <c r="I36" s="50">
        <f t="shared" ref="I36:I44" si="8">H36*E36</f>
        <v>0</v>
      </c>
      <c r="J36" s="47"/>
      <c r="K36" s="69"/>
    </row>
    <row r="37" spans="1:13">
      <c r="A37" s="44"/>
      <c r="B37" s="45" t="s">
        <v>54</v>
      </c>
      <c r="C37" s="46" t="s">
        <v>47</v>
      </c>
      <c r="D37" s="47"/>
      <c r="E37" s="48">
        <v>1</v>
      </c>
      <c r="F37" s="49"/>
      <c r="G37" s="48"/>
      <c r="H37" s="50">
        <f t="shared" si="7"/>
        <v>0</v>
      </c>
      <c r="I37" s="50">
        <f t="shared" si="8"/>
        <v>0</v>
      </c>
      <c r="J37" s="47"/>
      <c r="K37" s="69"/>
    </row>
    <row r="38" spans="1:13">
      <c r="A38" s="44"/>
      <c r="B38" s="45" t="s">
        <v>55</v>
      </c>
      <c r="C38" s="46" t="s">
        <v>47</v>
      </c>
      <c r="D38" s="47"/>
      <c r="E38" s="48">
        <v>1</v>
      </c>
      <c r="F38" s="49"/>
      <c r="G38" s="48"/>
      <c r="H38" s="50">
        <f t="shared" si="7"/>
        <v>0</v>
      </c>
      <c r="I38" s="50">
        <f t="shared" si="8"/>
        <v>0</v>
      </c>
      <c r="J38" s="47"/>
      <c r="K38" s="69"/>
    </row>
    <row r="39" spans="1:13">
      <c r="A39" s="44"/>
      <c r="B39" s="45" t="s">
        <v>56</v>
      </c>
      <c r="C39" s="46" t="s">
        <v>47</v>
      </c>
      <c r="D39" s="47"/>
      <c r="E39" s="48">
        <v>1</v>
      </c>
      <c r="F39" s="49"/>
      <c r="G39" s="48"/>
      <c r="H39" s="50">
        <f t="shared" si="7"/>
        <v>0</v>
      </c>
      <c r="I39" s="50">
        <f t="shared" si="8"/>
        <v>0</v>
      </c>
      <c r="J39" s="47"/>
      <c r="K39" s="69"/>
    </row>
    <row r="40" spans="1:13">
      <c r="A40" s="44"/>
      <c r="B40" s="45" t="s">
        <v>57</v>
      </c>
      <c r="C40" s="46" t="s">
        <v>47</v>
      </c>
      <c r="D40" s="47"/>
      <c r="E40" s="48">
        <v>1</v>
      </c>
      <c r="F40" s="49"/>
      <c r="G40" s="48"/>
      <c r="H40" s="50">
        <f t="shared" si="7"/>
        <v>0</v>
      </c>
      <c r="I40" s="50">
        <f t="shared" si="8"/>
        <v>0</v>
      </c>
      <c r="J40" s="47"/>
      <c r="K40" s="69"/>
    </row>
    <row r="41" spans="1:13">
      <c r="A41" s="44"/>
      <c r="B41" s="45" t="s">
        <v>58</v>
      </c>
      <c r="C41" s="46" t="s">
        <v>47</v>
      </c>
      <c r="D41" s="47"/>
      <c r="E41" s="48">
        <v>1</v>
      </c>
      <c r="F41" s="49"/>
      <c r="G41" s="48"/>
      <c r="H41" s="50">
        <f t="shared" si="7"/>
        <v>0</v>
      </c>
      <c r="I41" s="50">
        <f t="shared" si="8"/>
        <v>0</v>
      </c>
      <c r="J41" s="47"/>
      <c r="K41" s="69"/>
    </row>
    <row r="42" spans="1:13">
      <c r="A42" s="44"/>
      <c r="B42" s="45" t="s">
        <v>48</v>
      </c>
      <c r="C42" s="46" t="s">
        <v>47</v>
      </c>
      <c r="D42" s="47"/>
      <c r="E42" s="48">
        <v>6</v>
      </c>
      <c r="F42" s="49"/>
      <c r="G42" s="48"/>
      <c r="H42" s="50">
        <f t="shared" si="7"/>
        <v>0</v>
      </c>
      <c r="I42" s="50">
        <f t="shared" si="8"/>
        <v>0</v>
      </c>
      <c r="J42" s="47"/>
      <c r="K42" s="69"/>
    </row>
    <row r="43" spans="1:13">
      <c r="A43" s="44"/>
      <c r="B43" s="45" t="s">
        <v>49</v>
      </c>
      <c r="C43" s="46" t="s">
        <v>47</v>
      </c>
      <c r="D43" s="47"/>
      <c r="E43" s="48">
        <v>6</v>
      </c>
      <c r="F43" s="49"/>
      <c r="G43" s="48"/>
      <c r="H43" s="50">
        <f t="shared" si="7"/>
        <v>0</v>
      </c>
      <c r="I43" s="50">
        <f t="shared" si="8"/>
        <v>0</v>
      </c>
      <c r="J43" s="47"/>
      <c r="K43" s="69"/>
    </row>
    <row r="44" spans="1:13">
      <c r="A44" s="44"/>
      <c r="B44" s="45" t="s">
        <v>50</v>
      </c>
      <c r="C44" s="46" t="s">
        <v>47</v>
      </c>
      <c r="D44" s="47"/>
      <c r="E44" s="48">
        <v>1</v>
      </c>
      <c r="F44" s="49"/>
      <c r="G44" s="48"/>
      <c r="H44" s="50">
        <f t="shared" si="7"/>
        <v>0</v>
      </c>
      <c r="I44" s="50">
        <f t="shared" si="8"/>
        <v>0</v>
      </c>
      <c r="J44" s="47"/>
      <c r="K44" s="69"/>
    </row>
    <row r="45" spans="1:13">
      <c r="A45" s="51"/>
      <c r="B45" s="52"/>
      <c r="C45" s="53"/>
      <c r="D45" s="54"/>
      <c r="E45" s="55"/>
      <c r="F45" s="56"/>
      <c r="G45" s="55"/>
      <c r="H45" s="57"/>
      <c r="I45" s="57"/>
      <c r="J45" s="54"/>
      <c r="K45" s="71"/>
    </row>
    <row r="46" spans="1:13">
      <c r="A46" s="40" t="s">
        <v>59</v>
      </c>
      <c r="B46" s="41" t="s">
        <v>60</v>
      </c>
      <c r="C46" s="40"/>
      <c r="D46" s="42"/>
      <c r="E46" s="40"/>
      <c r="F46" s="43"/>
      <c r="G46" s="40"/>
      <c r="H46" s="40"/>
      <c r="I46" s="40"/>
      <c r="J46" s="42"/>
      <c r="K46" s="67">
        <f>SUM(I47:I50)</f>
        <v>0</v>
      </c>
      <c r="M46" s="68"/>
    </row>
    <row r="47" spans="1:13">
      <c r="A47" s="44"/>
      <c r="B47" s="45" t="s">
        <v>61</v>
      </c>
      <c r="C47" s="46" t="s">
        <v>47</v>
      </c>
      <c r="D47" s="47"/>
      <c r="E47" s="48">
        <v>10</v>
      </c>
      <c r="F47" s="49"/>
      <c r="G47" s="48"/>
      <c r="H47" s="50">
        <f t="shared" ref="H47:H49" si="9">F47*$N$7+G47*$N$9</f>
        <v>0</v>
      </c>
      <c r="I47" s="50">
        <f t="shared" ref="I47:I48" si="10">H47*E47</f>
        <v>0</v>
      </c>
      <c r="J47" s="47"/>
      <c r="K47" s="69"/>
    </row>
    <row r="48" spans="1:13">
      <c r="A48" s="44"/>
      <c r="B48" s="45" t="s">
        <v>62</v>
      </c>
      <c r="C48" s="46" t="s">
        <v>47</v>
      </c>
      <c r="D48" s="47"/>
      <c r="E48" s="48">
        <v>7</v>
      </c>
      <c r="F48" s="49"/>
      <c r="G48" s="48"/>
      <c r="H48" s="50">
        <f t="shared" si="9"/>
        <v>0</v>
      </c>
      <c r="I48" s="50">
        <f t="shared" si="10"/>
        <v>0</v>
      </c>
      <c r="J48" s="47"/>
      <c r="K48" s="69"/>
    </row>
    <row r="49" spans="1:13">
      <c r="A49" s="44"/>
      <c r="B49" s="45" t="s">
        <v>49</v>
      </c>
      <c r="C49" s="46" t="s">
        <v>47</v>
      </c>
      <c r="D49" s="47"/>
      <c r="E49" s="48">
        <v>17</v>
      </c>
      <c r="F49" s="49"/>
      <c r="G49" s="48"/>
      <c r="H49" s="50">
        <f t="shared" si="9"/>
        <v>0</v>
      </c>
      <c r="I49" s="50">
        <f t="shared" ref="I49" si="11">H49*E49</f>
        <v>0</v>
      </c>
      <c r="J49" s="47"/>
      <c r="K49" s="69"/>
    </row>
    <row r="50" spans="1:13">
      <c r="A50" s="44"/>
      <c r="B50" s="45"/>
      <c r="C50" s="46"/>
      <c r="D50" s="47"/>
      <c r="E50" s="48"/>
      <c r="F50" s="49"/>
      <c r="G50" s="48"/>
      <c r="H50" s="50"/>
      <c r="I50" s="50"/>
      <c r="J50" s="47"/>
      <c r="K50" s="69"/>
    </row>
    <row r="51" spans="1:13">
      <c r="A51" s="40" t="s">
        <v>63</v>
      </c>
      <c r="B51" s="41" t="s">
        <v>49</v>
      </c>
      <c r="C51" s="40"/>
      <c r="D51" s="42"/>
      <c r="E51" s="40"/>
      <c r="F51" s="43"/>
      <c r="G51" s="40"/>
      <c r="H51" s="40"/>
      <c r="I51" s="40"/>
      <c r="J51" s="42"/>
      <c r="K51" s="67">
        <f>SUM(I52:I53)</f>
        <v>0</v>
      </c>
      <c r="M51" s="68"/>
    </row>
    <row r="52" spans="1:13">
      <c r="A52" s="44"/>
      <c r="B52" s="45" t="s">
        <v>43</v>
      </c>
      <c r="C52" s="46" t="s">
        <v>37</v>
      </c>
      <c r="D52" s="47"/>
      <c r="E52" s="48"/>
      <c r="F52" s="49"/>
      <c r="G52" s="48"/>
      <c r="H52" s="50">
        <f t="shared" ref="H52" si="12">F52*$N$7+G52*$N$9</f>
        <v>0</v>
      </c>
      <c r="I52" s="50">
        <f>H52*E52</f>
        <v>0</v>
      </c>
      <c r="J52" s="47"/>
      <c r="K52" s="69"/>
    </row>
    <row r="53" spans="1:13">
      <c r="A53" s="44"/>
      <c r="B53" s="45"/>
      <c r="C53" s="46"/>
      <c r="D53" s="47"/>
      <c r="E53" s="48"/>
      <c r="F53" s="49"/>
      <c r="G53" s="48"/>
      <c r="H53" s="50"/>
      <c r="I53" s="50"/>
      <c r="J53" s="47"/>
      <c r="K53" s="69"/>
    </row>
    <row r="54" spans="1:13">
      <c r="A54" s="40" t="s">
        <v>64</v>
      </c>
      <c r="B54" s="41" t="s">
        <v>65</v>
      </c>
      <c r="C54" s="40"/>
      <c r="D54" s="42"/>
      <c r="E54" s="40"/>
      <c r="F54" s="43"/>
      <c r="G54" s="40"/>
      <c r="H54" s="40"/>
      <c r="I54" s="40"/>
      <c r="J54" s="42"/>
      <c r="K54" s="67">
        <f>SUM(I55:I80)</f>
        <v>0</v>
      </c>
      <c r="M54" s="68"/>
    </row>
    <row r="55" spans="1:13">
      <c r="A55" s="44"/>
      <c r="B55" s="45" t="s">
        <v>66</v>
      </c>
      <c r="C55" s="46" t="s">
        <v>28</v>
      </c>
      <c r="D55" s="47"/>
      <c r="E55" s="48">
        <f>183+6</f>
        <v>189</v>
      </c>
      <c r="F55" s="49"/>
      <c r="G55" s="48"/>
      <c r="H55" s="50">
        <f t="shared" ref="H55:H62" si="13">F55*$N$7+G55*$N$9</f>
        <v>0</v>
      </c>
      <c r="I55" s="50">
        <f t="shared" ref="I55:I61" si="14">H55*E55</f>
        <v>0</v>
      </c>
      <c r="J55" s="47"/>
      <c r="K55" s="69"/>
    </row>
    <row r="56" spans="1:13">
      <c r="A56" s="44"/>
      <c r="B56" s="45" t="s">
        <v>67</v>
      </c>
      <c r="C56" s="46" t="s">
        <v>28</v>
      </c>
      <c r="D56" s="47"/>
      <c r="E56" s="48">
        <v>22</v>
      </c>
      <c r="F56" s="49"/>
      <c r="G56" s="48"/>
      <c r="H56" s="50">
        <f t="shared" si="13"/>
        <v>0</v>
      </c>
      <c r="I56" s="50">
        <f t="shared" si="14"/>
        <v>0</v>
      </c>
      <c r="J56" s="47"/>
      <c r="K56" s="69"/>
    </row>
    <row r="57" spans="1:13">
      <c r="A57" s="44"/>
      <c r="B57" s="45" t="s">
        <v>68</v>
      </c>
      <c r="C57" s="46" t="s">
        <v>28</v>
      </c>
      <c r="D57" s="47"/>
      <c r="E57" s="48">
        <v>279</v>
      </c>
      <c r="F57" s="49"/>
      <c r="G57" s="48"/>
      <c r="H57" s="50">
        <f t="shared" si="13"/>
        <v>0</v>
      </c>
      <c r="I57" s="50">
        <f t="shared" si="14"/>
        <v>0</v>
      </c>
      <c r="J57" s="47"/>
      <c r="K57" s="69"/>
      <c r="L57" s="72"/>
    </row>
    <row r="58" spans="1:13">
      <c r="A58" s="44"/>
      <c r="B58" s="45" t="s">
        <v>69</v>
      </c>
      <c r="C58" s="46" t="s">
        <v>28</v>
      </c>
      <c r="D58" s="47"/>
      <c r="E58" s="48">
        <v>75</v>
      </c>
      <c r="F58" s="49"/>
      <c r="G58" s="48"/>
      <c r="H58" s="50">
        <f t="shared" si="13"/>
        <v>0</v>
      </c>
      <c r="I58" s="50">
        <f t="shared" si="14"/>
        <v>0</v>
      </c>
      <c r="J58" s="47"/>
      <c r="K58" s="69"/>
    </row>
    <row r="59" spans="1:13">
      <c r="A59" s="44"/>
      <c r="B59" s="45" t="s">
        <v>70</v>
      </c>
      <c r="C59" s="46" t="s">
        <v>28</v>
      </c>
      <c r="D59" s="47"/>
      <c r="E59" s="48">
        <v>9</v>
      </c>
      <c r="F59" s="49"/>
      <c r="G59" s="48"/>
      <c r="H59" s="50">
        <f t="shared" si="13"/>
        <v>0</v>
      </c>
      <c r="I59" s="50">
        <f t="shared" si="14"/>
        <v>0</v>
      </c>
      <c r="J59" s="47"/>
      <c r="K59" s="69"/>
    </row>
    <row r="60" spans="1:13">
      <c r="A60" s="44"/>
      <c r="B60" s="45" t="s">
        <v>71</v>
      </c>
      <c r="C60" s="46" t="s">
        <v>28</v>
      </c>
      <c r="D60" s="47"/>
      <c r="E60" s="48">
        <v>7</v>
      </c>
      <c r="F60" s="49"/>
      <c r="G60" s="48"/>
      <c r="H60" s="50">
        <f t="shared" si="13"/>
        <v>0</v>
      </c>
      <c r="I60" s="50">
        <f t="shared" si="14"/>
        <v>0</v>
      </c>
      <c r="J60" s="47"/>
      <c r="K60" s="69"/>
    </row>
    <row r="61" spans="1:13">
      <c r="A61" s="44"/>
      <c r="B61" s="45" t="s">
        <v>72</v>
      </c>
      <c r="C61" s="46" t="s">
        <v>30</v>
      </c>
      <c r="D61" s="47"/>
      <c r="E61" s="48">
        <v>195</v>
      </c>
      <c r="F61" s="49"/>
      <c r="G61" s="48"/>
      <c r="H61" s="50">
        <f t="shared" si="13"/>
        <v>0</v>
      </c>
      <c r="I61" s="50">
        <f t="shared" si="14"/>
        <v>0</v>
      </c>
      <c r="J61" s="47"/>
      <c r="K61" s="69"/>
    </row>
    <row r="62" spans="1:13">
      <c r="A62" s="44"/>
      <c r="B62" s="45" t="s">
        <v>73</v>
      </c>
      <c r="C62" s="46" t="s">
        <v>24</v>
      </c>
      <c r="D62" s="47"/>
      <c r="E62" s="48">
        <v>1</v>
      </c>
      <c r="F62" s="49"/>
      <c r="G62" s="48"/>
      <c r="H62" s="50">
        <f t="shared" si="13"/>
        <v>0</v>
      </c>
      <c r="I62" s="50">
        <f t="shared" ref="I62" si="15">H62*E62</f>
        <v>0</v>
      </c>
      <c r="J62" s="47"/>
      <c r="K62" s="69"/>
    </row>
    <row r="63" spans="1:13">
      <c r="A63" s="44"/>
      <c r="B63" s="45" t="s">
        <v>74</v>
      </c>
      <c r="C63" s="46" t="s">
        <v>28</v>
      </c>
      <c r="D63" s="47"/>
      <c r="E63" s="48">
        <v>52</v>
      </c>
      <c r="F63" s="49"/>
      <c r="G63" s="48"/>
      <c r="H63" s="50">
        <f t="shared" ref="H63:H80" si="16">F63*$N$7+G63*$N$9</f>
        <v>0</v>
      </c>
      <c r="I63" s="50">
        <f t="shared" ref="I63" si="17">H63*E63</f>
        <v>0</v>
      </c>
      <c r="J63" s="47"/>
      <c r="K63" s="69"/>
    </row>
    <row r="64" spans="1:13">
      <c r="A64" s="44"/>
      <c r="B64" s="45" t="s">
        <v>75</v>
      </c>
      <c r="C64" s="46" t="s">
        <v>28</v>
      </c>
      <c r="D64" s="47"/>
      <c r="E64" s="48">
        <v>302</v>
      </c>
      <c r="F64" s="49"/>
      <c r="G64" s="48"/>
      <c r="H64" s="50">
        <f t="shared" ref="H64" si="18">F64*$N$7+G64*$N$9</f>
        <v>0</v>
      </c>
      <c r="I64" s="50">
        <f t="shared" ref="I64" si="19">H64*E64</f>
        <v>0</v>
      </c>
      <c r="J64" s="47"/>
      <c r="K64" s="69"/>
    </row>
    <row r="65" spans="1:13">
      <c r="A65" s="44"/>
      <c r="B65" s="45" t="s">
        <v>76</v>
      </c>
      <c r="C65" s="46" t="s">
        <v>28</v>
      </c>
      <c r="D65" s="47"/>
      <c r="E65" s="48">
        <v>33</v>
      </c>
      <c r="F65" s="49"/>
      <c r="G65" s="48"/>
      <c r="H65" s="50">
        <f t="shared" ref="H65" si="20">F65*$N$7+G65*$N$9</f>
        <v>0</v>
      </c>
      <c r="I65" s="50">
        <f t="shared" ref="I65" si="21">H65*E65</f>
        <v>0</v>
      </c>
      <c r="J65" s="47"/>
      <c r="K65" s="69"/>
      <c r="L65" s="73"/>
      <c r="M65" s="74"/>
    </row>
    <row r="66" spans="1:13">
      <c r="A66" s="44"/>
      <c r="B66" s="45" t="s">
        <v>77</v>
      </c>
      <c r="C66" s="46" t="s">
        <v>28</v>
      </c>
      <c r="D66" s="47"/>
      <c r="E66" s="48">
        <v>212</v>
      </c>
      <c r="F66" s="49"/>
      <c r="G66" s="48"/>
      <c r="H66" s="50">
        <f t="shared" ref="H66" si="22">F66*$N$7+G66*$N$9</f>
        <v>0</v>
      </c>
      <c r="I66" s="50">
        <f t="shared" ref="I66" si="23">H66*E66</f>
        <v>0</v>
      </c>
      <c r="J66" s="47"/>
      <c r="K66" s="69"/>
    </row>
    <row r="67" spans="1:13">
      <c r="A67" s="44"/>
      <c r="B67" s="45" t="s">
        <v>78</v>
      </c>
      <c r="C67" s="46" t="s">
        <v>28</v>
      </c>
      <c r="D67" s="47"/>
      <c r="E67" s="48">
        <v>52</v>
      </c>
      <c r="F67" s="49"/>
      <c r="G67" s="48"/>
      <c r="H67" s="50">
        <f t="shared" ref="H67" si="24">F67*$N$7+G67*$N$9</f>
        <v>0</v>
      </c>
      <c r="I67" s="50">
        <f t="shared" ref="I67" si="25">H67*E67</f>
        <v>0</v>
      </c>
      <c r="J67" s="47"/>
      <c r="K67" s="69"/>
    </row>
    <row r="68" spans="1:13">
      <c r="A68" s="44"/>
      <c r="B68" s="45" t="s">
        <v>79</v>
      </c>
      <c r="C68" s="46" t="s">
        <v>24</v>
      </c>
      <c r="D68" s="47"/>
      <c r="E68" s="48">
        <v>7</v>
      </c>
      <c r="F68" s="49"/>
      <c r="G68" s="48"/>
      <c r="H68" s="50">
        <f t="shared" ref="H68" si="26">F68*$N$7+G68*$N$9</f>
        <v>0</v>
      </c>
      <c r="I68" s="50">
        <f t="shared" ref="I68" si="27">H68*E68</f>
        <v>0</v>
      </c>
      <c r="J68" s="47"/>
      <c r="K68" s="69"/>
    </row>
    <row r="69" spans="1:13">
      <c r="A69" s="44"/>
      <c r="B69" s="45" t="s">
        <v>80</v>
      </c>
      <c r="C69" s="46" t="s">
        <v>30</v>
      </c>
      <c r="D69" s="47"/>
      <c r="E69" s="48">
        <v>30</v>
      </c>
      <c r="F69" s="49"/>
      <c r="G69" s="48"/>
      <c r="H69" s="50">
        <f t="shared" ref="H69" si="28">F69*$N$7+G69*$N$9</f>
        <v>0</v>
      </c>
      <c r="I69" s="50">
        <f t="shared" ref="I69" si="29">H69*E69</f>
        <v>0</v>
      </c>
      <c r="J69" s="47"/>
      <c r="K69" s="69"/>
    </row>
    <row r="70" spans="1:13">
      <c r="A70" s="44"/>
      <c r="B70" s="45" t="s">
        <v>81</v>
      </c>
      <c r="C70" s="46" t="s">
        <v>28</v>
      </c>
      <c r="D70" s="47"/>
      <c r="E70" s="48">
        <f>(E148+E149+E150+E151+E152+E153+E154+E155+E156+E158+E159+E160+E161)/8*35+(E148+E149+E150+E151+E152+E153+E154+E155+E156+E158+E159+E160+E161+E124+E125+E126+E127+E128)*5</f>
        <v>8988.125</v>
      </c>
      <c r="F70" s="49"/>
      <c r="G70" s="48"/>
      <c r="H70" s="50">
        <f t="shared" si="16"/>
        <v>0</v>
      </c>
      <c r="I70" s="50">
        <f t="shared" ref="I70:I79" si="30">H70*E70</f>
        <v>0</v>
      </c>
      <c r="J70" s="47"/>
      <c r="K70" s="69"/>
    </row>
    <row r="71" spans="1:13">
      <c r="A71" s="44"/>
      <c r="B71" s="45" t="s">
        <v>82</v>
      </c>
      <c r="C71" s="46" t="s">
        <v>28</v>
      </c>
      <c r="D71" s="47"/>
      <c r="E71" s="48">
        <f>(E129+E130+E131+E132+E133+E136)/8*35</f>
        <v>5245.625</v>
      </c>
      <c r="F71" s="49"/>
      <c r="G71" s="48"/>
      <c r="H71" s="50">
        <f t="shared" si="16"/>
        <v>0</v>
      </c>
      <c r="I71" s="50">
        <f t="shared" si="30"/>
        <v>0</v>
      </c>
      <c r="J71" s="47"/>
      <c r="K71" s="69"/>
    </row>
    <row r="72" spans="1:13">
      <c r="A72" s="44"/>
      <c r="B72" s="45" t="s">
        <v>83</v>
      </c>
      <c r="C72" s="46" t="s">
        <v>28</v>
      </c>
      <c r="D72" s="47"/>
      <c r="E72" s="48">
        <f>E134*40</f>
        <v>240</v>
      </c>
      <c r="F72" s="49"/>
      <c r="G72" s="48"/>
      <c r="H72" s="50">
        <f t="shared" si="16"/>
        <v>0</v>
      </c>
      <c r="I72" s="50">
        <f t="shared" si="30"/>
        <v>0</v>
      </c>
      <c r="J72" s="47"/>
      <c r="K72" s="69"/>
    </row>
    <row r="73" spans="1:13">
      <c r="A73" s="44"/>
      <c r="B73" s="45" t="s">
        <v>84</v>
      </c>
      <c r="C73" s="46" t="s">
        <v>28</v>
      </c>
      <c r="D73" s="47"/>
      <c r="E73" s="48">
        <f>E135*40</f>
        <v>200</v>
      </c>
      <c r="F73" s="49"/>
      <c r="G73" s="48"/>
      <c r="H73" s="50">
        <f t="shared" si="16"/>
        <v>0</v>
      </c>
      <c r="I73" s="50">
        <f t="shared" si="30"/>
        <v>0</v>
      </c>
      <c r="J73" s="47"/>
      <c r="K73" s="69"/>
    </row>
    <row r="74" spans="1:13">
      <c r="A74" s="44"/>
      <c r="B74" s="45" t="s">
        <v>85</v>
      </c>
      <c r="C74" s="46" t="s">
        <v>28</v>
      </c>
      <c r="D74" s="47"/>
      <c r="E74" s="48">
        <f>E137*40</f>
        <v>200</v>
      </c>
      <c r="F74" s="49"/>
      <c r="G74" s="48"/>
      <c r="H74" s="50">
        <f t="shared" ref="H74" si="31">F74*$N$7+G74*$N$9</f>
        <v>0</v>
      </c>
      <c r="I74" s="50">
        <f t="shared" ref="I74" si="32">H74*E74</f>
        <v>0</v>
      </c>
      <c r="J74" s="47"/>
      <c r="K74" s="69"/>
    </row>
    <row r="75" spans="1:13">
      <c r="A75" s="44"/>
      <c r="B75" s="45" t="s">
        <v>86</v>
      </c>
      <c r="C75" s="46" t="s">
        <v>28</v>
      </c>
      <c r="D75" s="47"/>
      <c r="E75" s="48">
        <f>E138*40</f>
        <v>80</v>
      </c>
      <c r="F75" s="49"/>
      <c r="G75" s="48"/>
      <c r="H75" s="50">
        <f t="shared" ref="H75" si="33">F75*$N$7+G75*$N$9</f>
        <v>0</v>
      </c>
      <c r="I75" s="50">
        <f t="shared" ref="I75" si="34">H75*E75</f>
        <v>0</v>
      </c>
      <c r="J75" s="47"/>
      <c r="K75" s="69"/>
    </row>
    <row r="76" spans="1:13">
      <c r="A76" s="44"/>
      <c r="B76" s="45" t="s">
        <v>87</v>
      </c>
      <c r="C76" s="46" t="s">
        <v>28</v>
      </c>
      <c r="D76" s="47"/>
      <c r="E76" s="48">
        <f>E139*40</f>
        <v>80</v>
      </c>
      <c r="F76" s="49"/>
      <c r="G76" s="48"/>
      <c r="H76" s="50">
        <f t="shared" ref="H76" si="35">F76*$N$7+G76*$N$9</f>
        <v>0</v>
      </c>
      <c r="I76" s="50">
        <f t="shared" ref="I76" si="36">H76*E76</f>
        <v>0</v>
      </c>
      <c r="J76" s="47"/>
      <c r="K76" s="69"/>
    </row>
    <row r="77" spans="1:13">
      <c r="A77" s="44"/>
      <c r="B77" s="45" t="s">
        <v>88</v>
      </c>
      <c r="C77" s="46" t="s">
        <v>28</v>
      </c>
      <c r="D77" s="47"/>
      <c r="E77" s="48">
        <f>E164/5*40</f>
        <v>600</v>
      </c>
      <c r="F77" s="49"/>
      <c r="G77" s="48"/>
      <c r="H77" s="50">
        <f t="shared" si="16"/>
        <v>0</v>
      </c>
      <c r="I77" s="50">
        <f t="shared" si="30"/>
        <v>0</v>
      </c>
      <c r="J77" s="47"/>
      <c r="K77" s="69"/>
    </row>
    <row r="78" spans="1:13">
      <c r="A78" s="44"/>
      <c r="B78" s="45" t="s">
        <v>89</v>
      </c>
      <c r="C78" s="46" t="s">
        <v>28</v>
      </c>
      <c r="D78" s="47"/>
      <c r="E78" s="48">
        <f>(E70+E71+E72+E73+E77)*0.15</f>
        <v>2291.0625</v>
      </c>
      <c r="F78" s="49"/>
      <c r="G78" s="48"/>
      <c r="H78" s="50">
        <f t="shared" si="16"/>
        <v>0</v>
      </c>
      <c r="I78" s="50">
        <f t="shared" si="30"/>
        <v>0</v>
      </c>
      <c r="J78" s="47"/>
      <c r="K78" s="69"/>
    </row>
    <row r="79" spans="1:13">
      <c r="A79" s="44"/>
      <c r="B79" s="45" t="s">
        <v>90</v>
      </c>
      <c r="C79" s="46" t="s">
        <v>28</v>
      </c>
      <c r="D79" s="47"/>
      <c r="E79" s="48">
        <f>500*0.75</f>
        <v>375</v>
      </c>
      <c r="F79" s="49"/>
      <c r="G79" s="48"/>
      <c r="H79" s="50">
        <f t="shared" si="16"/>
        <v>0</v>
      </c>
      <c r="I79" s="50">
        <f t="shared" si="30"/>
        <v>0</v>
      </c>
      <c r="J79" s="47"/>
      <c r="K79" s="69"/>
    </row>
    <row r="80" spans="1:13">
      <c r="A80" s="44"/>
      <c r="B80" s="45" t="s">
        <v>91</v>
      </c>
      <c r="C80" s="46" t="s">
        <v>28</v>
      </c>
      <c r="D80" s="47"/>
      <c r="E80" s="48">
        <f>(E141+E142+E143)*5*0.2</f>
        <v>243</v>
      </c>
      <c r="F80" s="49"/>
      <c r="G80" s="48"/>
      <c r="H80" s="50">
        <f t="shared" si="16"/>
        <v>0</v>
      </c>
      <c r="I80" s="50">
        <f t="shared" ref="I80" si="37">H80*E80</f>
        <v>0</v>
      </c>
      <c r="J80" s="47"/>
      <c r="K80" s="69"/>
    </row>
    <row r="81" spans="1:13">
      <c r="A81" s="44"/>
      <c r="B81" s="45"/>
      <c r="C81" s="46"/>
      <c r="D81" s="47"/>
      <c r="E81" s="48"/>
      <c r="F81" s="49"/>
      <c r="G81" s="48"/>
      <c r="H81" s="50"/>
      <c r="I81" s="50"/>
      <c r="J81" s="47"/>
      <c r="K81" s="69"/>
    </row>
    <row r="82" spans="1:13">
      <c r="A82" s="40" t="s">
        <v>92</v>
      </c>
      <c r="B82" s="41" t="s">
        <v>93</v>
      </c>
      <c r="C82" s="40"/>
      <c r="D82" s="42"/>
      <c r="E82" s="40"/>
      <c r="F82" s="43"/>
      <c r="G82" s="40"/>
      <c r="H82" s="40"/>
      <c r="I82" s="40"/>
      <c r="J82" s="42"/>
      <c r="K82" s="67">
        <f>SUM(I83:I121)</f>
        <v>0</v>
      </c>
      <c r="M82" s="68"/>
    </row>
    <row r="83" spans="1:13">
      <c r="A83" s="44"/>
      <c r="B83" s="45" t="s">
        <v>94</v>
      </c>
      <c r="C83" s="46" t="s">
        <v>47</v>
      </c>
      <c r="D83" s="47"/>
      <c r="E83" s="48">
        <v>1</v>
      </c>
      <c r="F83" s="49"/>
      <c r="G83" s="48"/>
      <c r="H83" s="50">
        <f t="shared" ref="H83:H118" si="38">F83*$N$7+G83*$N$9</f>
        <v>0</v>
      </c>
      <c r="I83" s="50">
        <f t="shared" ref="I83" si="39">H83*E83</f>
        <v>0</v>
      </c>
      <c r="J83" s="47"/>
      <c r="K83" s="69"/>
    </row>
    <row r="84" spans="1:13">
      <c r="A84" s="44"/>
      <c r="B84" s="45" t="s">
        <v>95</v>
      </c>
      <c r="C84" s="46" t="s">
        <v>47</v>
      </c>
      <c r="D84" s="47"/>
      <c r="E84" s="48">
        <v>1</v>
      </c>
      <c r="F84" s="49"/>
      <c r="G84" s="48"/>
      <c r="H84" s="50">
        <f t="shared" si="38"/>
        <v>0</v>
      </c>
      <c r="I84" s="50">
        <f t="shared" ref="I84:I115" si="40">H84*E84</f>
        <v>0</v>
      </c>
      <c r="J84" s="47"/>
      <c r="K84" s="69"/>
    </row>
    <row r="85" spans="1:13">
      <c r="A85" s="44"/>
      <c r="B85" s="45" t="s">
        <v>96</v>
      </c>
      <c r="C85" s="46" t="s">
        <v>47</v>
      </c>
      <c r="D85" s="47"/>
      <c r="E85" s="48">
        <v>1</v>
      </c>
      <c r="F85" s="49"/>
      <c r="G85" s="48"/>
      <c r="H85" s="50">
        <f t="shared" si="38"/>
        <v>0</v>
      </c>
      <c r="I85" s="50">
        <f t="shared" si="40"/>
        <v>0</v>
      </c>
      <c r="J85" s="47"/>
      <c r="K85" s="69"/>
    </row>
    <row r="86" spans="1:13">
      <c r="A86" s="44"/>
      <c r="B86" s="45" t="s">
        <v>97</v>
      </c>
      <c r="C86" s="46" t="s">
        <v>47</v>
      </c>
      <c r="D86" s="47"/>
      <c r="E86" s="48">
        <v>1</v>
      </c>
      <c r="F86" s="49"/>
      <c r="G86" s="48"/>
      <c r="H86" s="50">
        <f t="shared" si="38"/>
        <v>0</v>
      </c>
      <c r="I86" s="50">
        <f t="shared" si="40"/>
        <v>0</v>
      </c>
      <c r="J86" s="47"/>
      <c r="K86" s="69"/>
    </row>
    <row r="87" spans="1:13">
      <c r="A87" s="44"/>
      <c r="B87" s="45" t="s">
        <v>98</v>
      </c>
      <c r="C87" s="46" t="s">
        <v>47</v>
      </c>
      <c r="D87" s="47"/>
      <c r="E87" s="48">
        <v>1</v>
      </c>
      <c r="F87" s="49"/>
      <c r="G87" s="48"/>
      <c r="H87" s="50">
        <f t="shared" si="38"/>
        <v>0</v>
      </c>
      <c r="I87" s="50">
        <f t="shared" si="40"/>
        <v>0</v>
      </c>
      <c r="J87" s="47"/>
      <c r="K87" s="69"/>
    </row>
    <row r="88" spans="1:13">
      <c r="A88" s="44"/>
      <c r="B88" s="45" t="s">
        <v>99</v>
      </c>
      <c r="C88" s="46" t="s">
        <v>47</v>
      </c>
      <c r="D88" s="47"/>
      <c r="E88" s="48">
        <v>1</v>
      </c>
      <c r="F88" s="49"/>
      <c r="G88" s="48"/>
      <c r="H88" s="50">
        <f t="shared" si="38"/>
        <v>0</v>
      </c>
      <c r="I88" s="50">
        <f t="shared" si="40"/>
        <v>0</v>
      </c>
      <c r="J88" s="47"/>
      <c r="K88" s="69"/>
    </row>
    <row r="89" spans="1:13">
      <c r="A89" s="44"/>
      <c r="B89" s="45" t="s">
        <v>100</v>
      </c>
      <c r="C89" s="46" t="s">
        <v>47</v>
      </c>
      <c r="D89" s="47"/>
      <c r="E89" s="48">
        <v>1</v>
      </c>
      <c r="F89" s="49"/>
      <c r="G89" s="48"/>
      <c r="H89" s="50">
        <f t="shared" si="38"/>
        <v>0</v>
      </c>
      <c r="I89" s="50">
        <f t="shared" si="40"/>
        <v>0</v>
      </c>
      <c r="J89" s="47"/>
      <c r="K89" s="69"/>
    </row>
    <row r="90" spans="1:13">
      <c r="A90" s="44"/>
      <c r="B90" s="45" t="s">
        <v>101</v>
      </c>
      <c r="C90" s="46" t="s">
        <v>47</v>
      </c>
      <c r="D90" s="47"/>
      <c r="E90" s="48">
        <v>12</v>
      </c>
      <c r="F90" s="49"/>
      <c r="G90" s="48"/>
      <c r="H90" s="50">
        <f t="shared" si="38"/>
        <v>0</v>
      </c>
      <c r="I90" s="50">
        <f t="shared" si="40"/>
        <v>0</v>
      </c>
      <c r="J90" s="47"/>
      <c r="K90" s="69"/>
    </row>
    <row r="91" spans="1:13">
      <c r="A91" s="44"/>
      <c r="B91" s="45" t="s">
        <v>102</v>
      </c>
      <c r="C91" s="46" t="s">
        <v>47</v>
      </c>
      <c r="D91" s="47"/>
      <c r="E91" s="48">
        <v>11</v>
      </c>
      <c r="F91" s="49"/>
      <c r="G91" s="48"/>
      <c r="H91" s="50">
        <f t="shared" si="38"/>
        <v>0</v>
      </c>
      <c r="I91" s="50">
        <f t="shared" si="40"/>
        <v>0</v>
      </c>
      <c r="J91" s="47"/>
      <c r="K91" s="69"/>
    </row>
    <row r="92" spans="1:13">
      <c r="A92" s="44"/>
      <c r="B92" s="45" t="s">
        <v>103</v>
      </c>
      <c r="C92" s="46" t="s">
        <v>47</v>
      </c>
      <c r="D92" s="47"/>
      <c r="E92" s="48">
        <v>1</v>
      </c>
      <c r="F92" s="49"/>
      <c r="G92" s="48"/>
      <c r="H92" s="50">
        <f t="shared" si="38"/>
        <v>0</v>
      </c>
      <c r="I92" s="50">
        <f t="shared" si="40"/>
        <v>0</v>
      </c>
      <c r="J92" s="47"/>
      <c r="K92" s="69"/>
    </row>
    <row r="93" spans="1:13">
      <c r="A93" s="44"/>
      <c r="B93" s="45" t="s">
        <v>104</v>
      </c>
      <c r="C93" s="46" t="s">
        <v>47</v>
      </c>
      <c r="D93" s="47"/>
      <c r="E93" s="48">
        <v>1</v>
      </c>
      <c r="F93" s="49"/>
      <c r="G93" s="48"/>
      <c r="H93" s="50">
        <f t="shared" si="38"/>
        <v>0</v>
      </c>
      <c r="I93" s="50">
        <f t="shared" si="40"/>
        <v>0</v>
      </c>
      <c r="J93" s="47"/>
      <c r="K93" s="69"/>
    </row>
    <row r="94" spans="1:13">
      <c r="A94" s="44"/>
      <c r="B94" s="45" t="s">
        <v>105</v>
      </c>
      <c r="C94" s="46" t="s">
        <v>47</v>
      </c>
      <c r="D94" s="47"/>
      <c r="E94" s="48">
        <v>1</v>
      </c>
      <c r="F94" s="49"/>
      <c r="G94" s="48"/>
      <c r="H94" s="50">
        <f t="shared" si="38"/>
        <v>0</v>
      </c>
      <c r="I94" s="50">
        <f t="shared" si="40"/>
        <v>0</v>
      </c>
      <c r="J94" s="47"/>
      <c r="K94" s="69"/>
    </row>
    <row r="95" spans="1:13">
      <c r="A95" s="44"/>
      <c r="B95" s="45" t="s">
        <v>106</v>
      </c>
      <c r="C95" s="46" t="s">
        <v>47</v>
      </c>
      <c r="D95" s="47"/>
      <c r="E95" s="48">
        <v>1</v>
      </c>
      <c r="F95" s="49"/>
      <c r="G95" s="48"/>
      <c r="H95" s="50">
        <f t="shared" si="38"/>
        <v>0</v>
      </c>
      <c r="I95" s="50">
        <f t="shared" ref="I95" si="41">H95*E95</f>
        <v>0</v>
      </c>
      <c r="J95" s="47"/>
      <c r="K95" s="69"/>
    </row>
    <row r="96" spans="1:13">
      <c r="A96" s="44"/>
      <c r="B96" s="45" t="s">
        <v>107</v>
      </c>
      <c r="C96" s="46" t="s">
        <v>47</v>
      </c>
      <c r="D96" s="47"/>
      <c r="E96" s="48">
        <v>1</v>
      </c>
      <c r="F96" s="49"/>
      <c r="G96" s="48"/>
      <c r="H96" s="50">
        <f t="shared" si="38"/>
        <v>0</v>
      </c>
      <c r="I96" s="50">
        <f t="shared" si="40"/>
        <v>0</v>
      </c>
      <c r="J96" s="47"/>
      <c r="K96" s="69"/>
    </row>
    <row r="97" spans="1:11">
      <c r="A97" s="44"/>
      <c r="B97" s="45" t="s">
        <v>108</v>
      </c>
      <c r="C97" s="46" t="s">
        <v>47</v>
      </c>
      <c r="D97" s="47"/>
      <c r="E97" s="48">
        <v>2</v>
      </c>
      <c r="F97" s="49"/>
      <c r="G97" s="48"/>
      <c r="H97" s="50">
        <f t="shared" si="38"/>
        <v>0</v>
      </c>
      <c r="I97" s="50">
        <f t="shared" si="40"/>
        <v>0</v>
      </c>
      <c r="J97" s="47"/>
      <c r="K97" s="69"/>
    </row>
    <row r="98" spans="1:11">
      <c r="A98" s="44"/>
      <c r="B98" s="45" t="s">
        <v>109</v>
      </c>
      <c r="C98" s="46" t="s">
        <v>47</v>
      </c>
      <c r="D98" s="47"/>
      <c r="E98" s="48">
        <v>5</v>
      </c>
      <c r="F98" s="49"/>
      <c r="G98" s="48"/>
      <c r="H98" s="50">
        <f t="shared" si="38"/>
        <v>0</v>
      </c>
      <c r="I98" s="50">
        <f t="shared" si="40"/>
        <v>0</v>
      </c>
      <c r="J98" s="47"/>
      <c r="K98" s="69"/>
    </row>
    <row r="99" spans="1:11">
      <c r="A99" s="44"/>
      <c r="B99" s="45" t="s">
        <v>110</v>
      </c>
      <c r="C99" s="46" t="s">
        <v>47</v>
      </c>
      <c r="D99" s="47"/>
      <c r="E99" s="48">
        <v>1</v>
      </c>
      <c r="F99" s="49"/>
      <c r="G99" s="48"/>
      <c r="H99" s="50">
        <f t="shared" si="38"/>
        <v>0</v>
      </c>
      <c r="I99" s="50">
        <f t="shared" si="40"/>
        <v>0</v>
      </c>
      <c r="J99" s="47"/>
      <c r="K99" s="69"/>
    </row>
    <row r="100" spans="1:11">
      <c r="A100" s="44"/>
      <c r="B100" s="45" t="s">
        <v>111</v>
      </c>
      <c r="C100" s="46" t="s">
        <v>47</v>
      </c>
      <c r="D100" s="47"/>
      <c r="E100" s="48">
        <v>1</v>
      </c>
      <c r="F100" s="49"/>
      <c r="G100" s="48"/>
      <c r="H100" s="50">
        <f t="shared" si="38"/>
        <v>0</v>
      </c>
      <c r="I100" s="50">
        <f t="shared" si="40"/>
        <v>0</v>
      </c>
      <c r="J100" s="47"/>
      <c r="K100" s="69"/>
    </row>
    <row r="101" spans="1:11">
      <c r="A101" s="44"/>
      <c r="B101" s="45" t="s">
        <v>112</v>
      </c>
      <c r="C101" s="46" t="s">
        <v>47</v>
      </c>
      <c r="D101" s="47"/>
      <c r="E101" s="48">
        <v>1</v>
      </c>
      <c r="F101" s="49"/>
      <c r="G101" s="48"/>
      <c r="H101" s="50">
        <f t="shared" si="38"/>
        <v>0</v>
      </c>
      <c r="I101" s="50">
        <f t="shared" si="40"/>
        <v>0</v>
      </c>
      <c r="J101" s="47"/>
      <c r="K101" s="69"/>
    </row>
    <row r="102" spans="1:11">
      <c r="A102" s="44"/>
      <c r="B102" s="45" t="s">
        <v>113</v>
      </c>
      <c r="C102" s="46" t="s">
        <v>47</v>
      </c>
      <c r="D102" s="47"/>
      <c r="E102" s="48">
        <v>1</v>
      </c>
      <c r="F102" s="49"/>
      <c r="G102" s="48"/>
      <c r="H102" s="50">
        <f t="shared" si="38"/>
        <v>0</v>
      </c>
      <c r="I102" s="50">
        <f t="shared" si="40"/>
        <v>0</v>
      </c>
      <c r="J102" s="47"/>
      <c r="K102" s="69"/>
    </row>
    <row r="103" spans="1:11">
      <c r="A103" s="44"/>
      <c r="B103" s="45" t="s">
        <v>114</v>
      </c>
      <c r="C103" s="46" t="s">
        <v>47</v>
      </c>
      <c r="D103" s="47"/>
      <c r="E103" s="48">
        <v>1</v>
      </c>
      <c r="F103" s="49"/>
      <c r="G103" s="48"/>
      <c r="H103" s="50">
        <f t="shared" si="38"/>
        <v>0</v>
      </c>
      <c r="I103" s="50">
        <f t="shared" si="40"/>
        <v>0</v>
      </c>
      <c r="J103" s="47"/>
      <c r="K103" s="69"/>
    </row>
    <row r="104" spans="1:11">
      <c r="A104" s="44"/>
      <c r="B104" s="45" t="s">
        <v>115</v>
      </c>
      <c r="C104" s="46" t="s">
        <v>47</v>
      </c>
      <c r="D104" s="47"/>
      <c r="E104" s="48">
        <v>18</v>
      </c>
      <c r="F104" s="49"/>
      <c r="G104" s="48"/>
      <c r="H104" s="50">
        <f t="shared" si="38"/>
        <v>0</v>
      </c>
      <c r="I104" s="50">
        <f t="shared" si="40"/>
        <v>0</v>
      </c>
      <c r="J104" s="47"/>
      <c r="K104" s="69"/>
    </row>
    <row r="105" spans="1:11">
      <c r="A105" s="44"/>
      <c r="B105" s="45" t="s">
        <v>116</v>
      </c>
      <c r="C105" s="46" t="s">
        <v>47</v>
      </c>
      <c r="D105" s="47"/>
      <c r="E105" s="48">
        <v>9</v>
      </c>
      <c r="F105" s="49"/>
      <c r="G105" s="48"/>
      <c r="H105" s="50">
        <f t="shared" si="38"/>
        <v>0</v>
      </c>
      <c r="I105" s="50">
        <f t="shared" si="40"/>
        <v>0</v>
      </c>
      <c r="J105" s="47"/>
      <c r="K105" s="69"/>
    </row>
    <row r="106" spans="1:11">
      <c r="A106" s="44"/>
      <c r="B106" s="45" t="s">
        <v>117</v>
      </c>
      <c r="C106" s="46" t="s">
        <v>47</v>
      </c>
      <c r="D106" s="47"/>
      <c r="E106" s="48">
        <v>14</v>
      </c>
      <c r="F106" s="49"/>
      <c r="G106" s="48"/>
      <c r="H106" s="50">
        <f t="shared" si="38"/>
        <v>0</v>
      </c>
      <c r="I106" s="50">
        <f t="shared" si="40"/>
        <v>0</v>
      </c>
      <c r="J106" s="47"/>
      <c r="K106" s="69"/>
    </row>
    <row r="107" spans="1:11">
      <c r="A107" s="44"/>
      <c r="B107" s="45" t="s">
        <v>118</v>
      </c>
      <c r="C107" s="46" t="s">
        <v>47</v>
      </c>
      <c r="D107" s="47"/>
      <c r="E107" s="48">
        <v>17</v>
      </c>
      <c r="F107" s="49"/>
      <c r="G107" s="48"/>
      <c r="H107" s="50">
        <f t="shared" si="38"/>
        <v>0</v>
      </c>
      <c r="I107" s="50">
        <f t="shared" si="40"/>
        <v>0</v>
      </c>
      <c r="J107" s="47"/>
      <c r="K107" s="69"/>
    </row>
    <row r="108" spans="1:11">
      <c r="A108" s="44"/>
      <c r="B108" s="45" t="s">
        <v>119</v>
      </c>
      <c r="C108" s="46" t="s">
        <v>47</v>
      </c>
      <c r="D108" s="47"/>
      <c r="E108" s="48">
        <v>7</v>
      </c>
      <c r="F108" s="49"/>
      <c r="G108" s="48"/>
      <c r="H108" s="50">
        <f t="shared" si="38"/>
        <v>0</v>
      </c>
      <c r="I108" s="50">
        <f t="shared" si="40"/>
        <v>0</v>
      </c>
      <c r="J108" s="47"/>
      <c r="K108" s="69"/>
    </row>
    <row r="109" spans="1:11">
      <c r="A109" s="44"/>
      <c r="B109" s="45" t="s">
        <v>120</v>
      </c>
      <c r="C109" s="46" t="s">
        <v>47</v>
      </c>
      <c r="D109" s="47"/>
      <c r="E109" s="48">
        <v>12</v>
      </c>
      <c r="F109" s="49"/>
      <c r="G109" s="48"/>
      <c r="H109" s="50">
        <f t="shared" si="38"/>
        <v>0</v>
      </c>
      <c r="I109" s="50">
        <f t="shared" si="40"/>
        <v>0</v>
      </c>
      <c r="J109" s="47"/>
      <c r="K109" s="69"/>
    </row>
    <row r="110" spans="1:11">
      <c r="A110" s="44"/>
      <c r="B110" s="45" t="s">
        <v>121</v>
      </c>
      <c r="C110" s="46" t="s">
        <v>47</v>
      </c>
      <c r="D110" s="47"/>
      <c r="E110" s="48">
        <v>1</v>
      </c>
      <c r="F110" s="49"/>
      <c r="G110" s="48"/>
      <c r="H110" s="50">
        <f t="shared" si="38"/>
        <v>0</v>
      </c>
      <c r="I110" s="50">
        <f t="shared" si="40"/>
        <v>0</v>
      </c>
      <c r="J110" s="47"/>
      <c r="K110" s="69"/>
    </row>
    <row r="111" spans="1:11">
      <c r="A111" s="44"/>
      <c r="B111" s="45" t="s">
        <v>122</v>
      </c>
      <c r="C111" s="46" t="s">
        <v>47</v>
      </c>
      <c r="D111" s="47"/>
      <c r="E111" s="48">
        <v>1</v>
      </c>
      <c r="F111" s="49"/>
      <c r="G111" s="48"/>
      <c r="H111" s="50">
        <f t="shared" si="38"/>
        <v>0</v>
      </c>
      <c r="I111" s="50">
        <f t="shared" si="40"/>
        <v>0</v>
      </c>
      <c r="J111" s="47"/>
      <c r="K111" s="69"/>
    </row>
    <row r="112" spans="1:11">
      <c r="A112" s="44"/>
      <c r="B112" s="45" t="s">
        <v>123</v>
      </c>
      <c r="C112" s="46" t="s">
        <v>47</v>
      </c>
      <c r="D112" s="47"/>
      <c r="E112" s="48">
        <v>1</v>
      </c>
      <c r="F112" s="49"/>
      <c r="G112" s="48"/>
      <c r="H112" s="50">
        <f t="shared" si="38"/>
        <v>0</v>
      </c>
      <c r="I112" s="50">
        <f t="shared" si="40"/>
        <v>0</v>
      </c>
      <c r="J112" s="47"/>
      <c r="K112" s="69"/>
    </row>
    <row r="113" spans="1:13">
      <c r="A113" s="44"/>
      <c r="B113" s="45" t="s">
        <v>124</v>
      </c>
      <c r="C113" s="46" t="s">
        <v>47</v>
      </c>
      <c r="D113" s="47"/>
      <c r="E113" s="48">
        <v>1</v>
      </c>
      <c r="F113" s="49"/>
      <c r="G113" s="48"/>
      <c r="H113" s="50">
        <f t="shared" si="38"/>
        <v>0</v>
      </c>
      <c r="I113" s="50">
        <f t="shared" si="40"/>
        <v>0</v>
      </c>
      <c r="J113" s="47"/>
      <c r="K113" s="69"/>
    </row>
    <row r="114" spans="1:13">
      <c r="A114" s="44"/>
      <c r="B114" s="45" t="s">
        <v>125</v>
      </c>
      <c r="C114" s="46" t="s">
        <v>47</v>
      </c>
      <c r="D114" s="47"/>
      <c r="E114" s="48">
        <v>3</v>
      </c>
      <c r="F114" s="49"/>
      <c r="G114" s="48"/>
      <c r="H114" s="50">
        <f t="shared" si="38"/>
        <v>0</v>
      </c>
      <c r="I114" s="50">
        <f t="shared" si="40"/>
        <v>0</v>
      </c>
      <c r="J114" s="47"/>
      <c r="K114" s="69"/>
    </row>
    <row r="115" spans="1:13">
      <c r="A115" s="44"/>
      <c r="B115" s="45" t="s">
        <v>126</v>
      </c>
      <c r="C115" s="46" t="s">
        <v>47</v>
      </c>
      <c r="D115" s="47"/>
      <c r="E115" s="48">
        <v>59</v>
      </c>
      <c r="F115" s="49"/>
      <c r="G115" s="48"/>
      <c r="H115" s="50">
        <f t="shared" si="38"/>
        <v>0</v>
      </c>
      <c r="I115" s="50">
        <f t="shared" si="40"/>
        <v>0</v>
      </c>
      <c r="J115" s="47"/>
      <c r="K115" s="69"/>
    </row>
    <row r="116" spans="1:13">
      <c r="A116" s="44"/>
      <c r="B116" s="45" t="s">
        <v>127</v>
      </c>
      <c r="C116" s="46" t="s">
        <v>47</v>
      </c>
      <c r="D116" s="47"/>
      <c r="E116" s="48">
        <v>1</v>
      </c>
      <c r="F116" s="49"/>
      <c r="G116" s="48"/>
      <c r="H116" s="50">
        <f t="shared" si="38"/>
        <v>0</v>
      </c>
      <c r="I116" s="50">
        <f t="shared" ref="I116:I117" si="42">H116*E116</f>
        <v>0</v>
      </c>
      <c r="J116" s="47"/>
      <c r="K116" s="69"/>
    </row>
    <row r="117" spans="1:13">
      <c r="A117" s="44"/>
      <c r="B117" s="45" t="s">
        <v>128</v>
      </c>
      <c r="C117" s="46" t="s">
        <v>47</v>
      </c>
      <c r="D117" s="47"/>
      <c r="E117" s="48">
        <v>1</v>
      </c>
      <c r="F117" s="49"/>
      <c r="G117" s="48"/>
      <c r="H117" s="50">
        <f t="shared" si="38"/>
        <v>0</v>
      </c>
      <c r="I117" s="50">
        <f t="shared" si="42"/>
        <v>0</v>
      </c>
      <c r="J117" s="47"/>
      <c r="K117" s="69"/>
    </row>
    <row r="118" spans="1:13">
      <c r="A118" s="44"/>
      <c r="B118" s="45" t="s">
        <v>129</v>
      </c>
      <c r="C118" s="46" t="s">
        <v>47</v>
      </c>
      <c r="D118" s="47"/>
      <c r="E118" s="48">
        <v>2</v>
      </c>
      <c r="F118" s="49"/>
      <c r="G118" s="48"/>
      <c r="H118" s="50">
        <f t="shared" si="38"/>
        <v>0</v>
      </c>
      <c r="I118" s="50">
        <f t="shared" ref="I118:I119" si="43">H118*E118</f>
        <v>0</v>
      </c>
      <c r="J118" s="47"/>
      <c r="K118" s="69"/>
    </row>
    <row r="119" spans="1:13">
      <c r="A119" s="44"/>
      <c r="B119" s="45" t="s">
        <v>130</v>
      </c>
      <c r="C119" s="46" t="s">
        <v>47</v>
      </c>
      <c r="D119" s="47"/>
      <c r="E119" s="48">
        <v>2</v>
      </c>
      <c r="F119" s="49"/>
      <c r="G119" s="48"/>
      <c r="H119" s="50">
        <f t="shared" ref="H119" si="44">F119*$N$7+G119*$N$9</f>
        <v>0</v>
      </c>
      <c r="I119" s="50">
        <f t="shared" si="43"/>
        <v>0</v>
      </c>
      <c r="J119" s="47"/>
      <c r="K119" s="69"/>
    </row>
    <row r="120" spans="1:13">
      <c r="A120" s="44"/>
      <c r="B120" s="45" t="s">
        <v>131</v>
      </c>
      <c r="C120" s="46" t="s">
        <v>47</v>
      </c>
      <c r="D120" s="47"/>
      <c r="E120" s="48">
        <v>1</v>
      </c>
      <c r="F120" s="49"/>
      <c r="G120" s="48"/>
      <c r="H120" s="50">
        <f t="shared" ref="H120:H121" si="45">F120*$N$7+G120*$N$9</f>
        <v>0</v>
      </c>
      <c r="I120" s="50">
        <f t="shared" ref="I120" si="46">H120*E120</f>
        <v>0</v>
      </c>
      <c r="J120" s="47"/>
      <c r="K120" s="69"/>
    </row>
    <row r="121" spans="1:13">
      <c r="A121" s="44"/>
      <c r="B121" s="45" t="s">
        <v>132</v>
      </c>
      <c r="C121" s="46" t="s">
        <v>47</v>
      </c>
      <c r="D121" s="47"/>
      <c r="E121" s="48">
        <v>134</v>
      </c>
      <c r="F121" s="49"/>
      <c r="G121" s="48"/>
      <c r="H121" s="50">
        <f t="shared" si="45"/>
        <v>0</v>
      </c>
      <c r="I121" s="50">
        <f t="shared" ref="I121" si="47">H121*E121</f>
        <v>0</v>
      </c>
      <c r="J121" s="47"/>
      <c r="K121" s="69"/>
    </row>
    <row r="122" spans="1:13">
      <c r="A122" s="44"/>
      <c r="B122" s="45"/>
      <c r="C122" s="46"/>
      <c r="D122" s="47"/>
      <c r="E122" s="48"/>
      <c r="F122" s="49"/>
      <c r="G122" s="48"/>
      <c r="H122" s="50"/>
      <c r="I122" s="50"/>
      <c r="J122" s="47"/>
      <c r="K122" s="69"/>
    </row>
    <row r="123" spans="1:13">
      <c r="A123" s="40" t="s">
        <v>133</v>
      </c>
      <c r="B123" s="41" t="s">
        <v>134</v>
      </c>
      <c r="C123" s="40"/>
      <c r="D123" s="42"/>
      <c r="E123" s="40"/>
      <c r="F123" s="43"/>
      <c r="G123" s="40"/>
      <c r="H123" s="40"/>
      <c r="I123" s="40"/>
      <c r="J123" s="42"/>
      <c r="K123" s="67">
        <f>SUM(I124:I145)</f>
        <v>0</v>
      </c>
      <c r="M123" s="68"/>
    </row>
    <row r="124" spans="1:13">
      <c r="A124" s="44"/>
      <c r="B124" s="45" t="s">
        <v>135</v>
      </c>
      <c r="C124" s="46" t="s">
        <v>47</v>
      </c>
      <c r="D124" s="47"/>
      <c r="E124" s="48">
        <f>7+6</f>
        <v>13</v>
      </c>
      <c r="F124" s="49"/>
      <c r="G124" s="48"/>
      <c r="H124" s="50">
        <f t="shared" ref="H124:H129" si="48">F124*$N$7+G124*$N$9</f>
        <v>0</v>
      </c>
      <c r="I124" s="50">
        <f t="shared" ref="I124:I129" si="49">H124*E124</f>
        <v>0</v>
      </c>
      <c r="J124" s="47"/>
      <c r="K124" s="69"/>
    </row>
    <row r="125" spans="1:13">
      <c r="A125" s="44"/>
      <c r="B125" s="45" t="s">
        <v>136</v>
      </c>
      <c r="C125" s="46" t="s">
        <v>47</v>
      </c>
      <c r="D125" s="47"/>
      <c r="E125" s="48">
        <v>16</v>
      </c>
      <c r="F125" s="49"/>
      <c r="G125" s="48"/>
      <c r="H125" s="50">
        <f t="shared" si="48"/>
        <v>0</v>
      </c>
      <c r="I125" s="50">
        <f t="shared" si="49"/>
        <v>0</v>
      </c>
      <c r="J125" s="47"/>
      <c r="K125" s="69"/>
    </row>
    <row r="126" spans="1:13">
      <c r="A126" s="44"/>
      <c r="B126" s="45" t="s">
        <v>137</v>
      </c>
      <c r="C126" s="46" t="s">
        <v>47</v>
      </c>
      <c r="D126" s="47"/>
      <c r="E126" s="48">
        <v>205</v>
      </c>
      <c r="F126" s="49"/>
      <c r="G126" s="48"/>
      <c r="H126" s="50">
        <f t="shared" si="48"/>
        <v>0</v>
      </c>
      <c r="I126" s="50">
        <f t="shared" si="49"/>
        <v>0</v>
      </c>
      <c r="J126" s="47"/>
      <c r="K126" s="69"/>
    </row>
    <row r="127" spans="1:13">
      <c r="A127" s="44"/>
      <c r="B127" s="45" t="s">
        <v>138</v>
      </c>
      <c r="C127" s="46" t="s">
        <v>47</v>
      </c>
      <c r="D127" s="47"/>
      <c r="E127" s="48">
        <v>39</v>
      </c>
      <c r="F127" s="49"/>
      <c r="G127" s="48"/>
      <c r="H127" s="50">
        <f t="shared" si="48"/>
        <v>0</v>
      </c>
      <c r="I127" s="50">
        <f t="shared" si="49"/>
        <v>0</v>
      </c>
      <c r="J127" s="47"/>
      <c r="K127" s="69"/>
    </row>
    <row r="128" spans="1:13">
      <c r="A128" s="44"/>
      <c r="B128" s="45" t="s">
        <v>139</v>
      </c>
      <c r="C128" s="46" t="s">
        <v>47</v>
      </c>
      <c r="D128" s="47"/>
      <c r="E128" s="48">
        <v>34</v>
      </c>
      <c r="F128" s="49"/>
      <c r="G128" s="48"/>
      <c r="H128" s="50">
        <f t="shared" si="48"/>
        <v>0</v>
      </c>
      <c r="I128" s="50">
        <f t="shared" si="49"/>
        <v>0</v>
      </c>
      <c r="J128" s="47"/>
      <c r="K128" s="69"/>
    </row>
    <row r="129" spans="1:11">
      <c r="A129" s="44"/>
      <c r="B129" s="45" t="s">
        <v>140</v>
      </c>
      <c r="C129" s="46" t="s">
        <v>47</v>
      </c>
      <c r="D129" s="47"/>
      <c r="E129" s="48">
        <v>494</v>
      </c>
      <c r="F129" s="49"/>
      <c r="G129" s="48"/>
      <c r="H129" s="50">
        <f t="shared" si="48"/>
        <v>0</v>
      </c>
      <c r="I129" s="50">
        <f t="shared" si="49"/>
        <v>0</v>
      </c>
      <c r="J129" s="47"/>
      <c r="K129" s="69"/>
    </row>
    <row r="130" spans="1:11">
      <c r="A130" s="44"/>
      <c r="B130" s="45" t="s">
        <v>141</v>
      </c>
      <c r="C130" s="46" t="s">
        <v>47</v>
      </c>
      <c r="D130" s="47"/>
      <c r="E130" s="48">
        <v>633</v>
      </c>
      <c r="F130" s="49"/>
      <c r="G130" s="48"/>
      <c r="H130" s="50">
        <f t="shared" ref="H130:H131" si="50">F130*$N$7+G130*$N$9</f>
        <v>0</v>
      </c>
      <c r="I130" s="50">
        <f t="shared" ref="I130:I131" si="51">H130*E130</f>
        <v>0</v>
      </c>
      <c r="J130" s="47"/>
      <c r="K130" s="69"/>
    </row>
    <row r="131" spans="1:11">
      <c r="A131" s="44"/>
      <c r="B131" s="45" t="s">
        <v>142</v>
      </c>
      <c r="C131" s="46" t="s">
        <v>47</v>
      </c>
      <c r="D131" s="47"/>
      <c r="E131" s="48">
        <v>4</v>
      </c>
      <c r="F131" s="49"/>
      <c r="G131" s="48"/>
      <c r="H131" s="50">
        <f t="shared" si="50"/>
        <v>0</v>
      </c>
      <c r="I131" s="50">
        <f t="shared" si="51"/>
        <v>0</v>
      </c>
      <c r="J131" s="47"/>
      <c r="K131" s="69"/>
    </row>
    <row r="132" spans="1:11">
      <c r="A132" s="44"/>
      <c r="B132" s="45" t="s">
        <v>143</v>
      </c>
      <c r="C132" s="46" t="s">
        <v>47</v>
      </c>
      <c r="D132" s="47"/>
      <c r="E132" s="48">
        <v>41</v>
      </c>
      <c r="F132" s="49"/>
      <c r="G132" s="48"/>
      <c r="H132" s="50">
        <f t="shared" ref="H132" si="52">F132*$N$7+G132*$N$9</f>
        <v>0</v>
      </c>
      <c r="I132" s="50">
        <f t="shared" ref="I132" si="53">H132*E132</f>
        <v>0</v>
      </c>
      <c r="J132" s="47"/>
      <c r="K132" s="69"/>
    </row>
    <row r="133" spans="1:11">
      <c r="A133" s="44"/>
      <c r="B133" s="45" t="s">
        <v>144</v>
      </c>
      <c r="C133" s="46" t="s">
        <v>47</v>
      </c>
      <c r="D133" s="47"/>
      <c r="E133" s="48">
        <v>26</v>
      </c>
      <c r="F133" s="49"/>
      <c r="G133" s="48"/>
      <c r="H133" s="50">
        <f t="shared" ref="H133:H136" si="54">F133*$N$7+G133*$N$9</f>
        <v>0</v>
      </c>
      <c r="I133" s="50">
        <f t="shared" ref="I133:I136" si="55">H133*E133</f>
        <v>0</v>
      </c>
      <c r="J133" s="47"/>
      <c r="K133" s="69"/>
    </row>
    <row r="134" spans="1:11">
      <c r="A134" s="44"/>
      <c r="B134" s="45" t="s">
        <v>145</v>
      </c>
      <c r="C134" s="46" t="s">
        <v>47</v>
      </c>
      <c r="D134" s="47"/>
      <c r="E134" s="48">
        <v>6</v>
      </c>
      <c r="F134" s="49"/>
      <c r="G134" s="48"/>
      <c r="H134" s="50">
        <f t="shared" si="54"/>
        <v>0</v>
      </c>
      <c r="I134" s="50">
        <f t="shared" si="55"/>
        <v>0</v>
      </c>
      <c r="J134" s="47"/>
      <c r="K134" s="69"/>
    </row>
    <row r="135" spans="1:11">
      <c r="A135" s="44"/>
      <c r="B135" s="45" t="s">
        <v>146</v>
      </c>
      <c r="C135" s="46" t="s">
        <v>47</v>
      </c>
      <c r="D135" s="47"/>
      <c r="E135" s="48">
        <v>5</v>
      </c>
      <c r="F135" s="49"/>
      <c r="G135" s="48"/>
      <c r="H135" s="50">
        <f t="shared" si="54"/>
        <v>0</v>
      </c>
      <c r="I135" s="50">
        <f t="shared" si="55"/>
        <v>0</v>
      </c>
      <c r="J135" s="47"/>
      <c r="K135" s="69"/>
    </row>
    <row r="136" spans="1:11">
      <c r="A136" s="44"/>
      <c r="B136" s="45" t="s">
        <v>147</v>
      </c>
      <c r="C136" s="46" t="s">
        <v>47</v>
      </c>
      <c r="D136" s="47"/>
      <c r="E136" s="48">
        <v>1</v>
      </c>
      <c r="F136" s="49"/>
      <c r="G136" s="48"/>
      <c r="H136" s="50">
        <f t="shared" si="54"/>
        <v>0</v>
      </c>
      <c r="I136" s="50">
        <f t="shared" si="55"/>
        <v>0</v>
      </c>
      <c r="J136" s="47"/>
      <c r="K136" s="69"/>
    </row>
    <row r="137" spans="1:11">
      <c r="A137" s="44"/>
      <c r="B137" s="45" t="s">
        <v>148</v>
      </c>
      <c r="C137" s="46" t="s">
        <v>47</v>
      </c>
      <c r="D137" s="47"/>
      <c r="E137" s="48">
        <f>3+2</f>
        <v>5</v>
      </c>
      <c r="F137" s="49"/>
      <c r="G137" s="48"/>
      <c r="H137" s="50">
        <f t="shared" ref="H137:H145" si="56">F137*$N$7+G137*$N$9</f>
        <v>0</v>
      </c>
      <c r="I137" s="50">
        <f t="shared" ref="I137:I144" si="57">H137*E137</f>
        <v>0</v>
      </c>
      <c r="J137" s="47"/>
      <c r="K137" s="69"/>
    </row>
    <row r="138" spans="1:11">
      <c r="A138" s="44"/>
      <c r="B138" s="45" t="s">
        <v>149</v>
      </c>
      <c r="C138" s="46" t="s">
        <v>47</v>
      </c>
      <c r="D138" s="47"/>
      <c r="E138" s="48">
        <v>2</v>
      </c>
      <c r="F138" s="49"/>
      <c r="G138" s="48"/>
      <c r="H138" s="50">
        <f t="shared" ref="H138" si="58">F138*$N$7+G138*$N$9</f>
        <v>0</v>
      </c>
      <c r="I138" s="50">
        <f t="shared" ref="I138" si="59">H138*E138</f>
        <v>0</v>
      </c>
      <c r="J138" s="47"/>
      <c r="K138" s="69"/>
    </row>
    <row r="139" spans="1:11">
      <c r="A139" s="44"/>
      <c r="B139" s="45" t="s">
        <v>150</v>
      </c>
      <c r="C139" s="46" t="s">
        <v>47</v>
      </c>
      <c r="D139" s="47"/>
      <c r="E139" s="48">
        <v>2</v>
      </c>
      <c r="F139" s="49"/>
      <c r="G139" s="48"/>
      <c r="H139" s="50">
        <f t="shared" ref="H139:H140" si="60">F139*$N$7+G139*$N$9</f>
        <v>0</v>
      </c>
      <c r="I139" s="50">
        <f t="shared" ref="I139:I140" si="61">H139*E139</f>
        <v>0</v>
      </c>
      <c r="J139" s="47"/>
      <c r="K139" s="69"/>
    </row>
    <row r="140" spans="1:11">
      <c r="A140" s="44"/>
      <c r="B140" s="45" t="s">
        <v>151</v>
      </c>
      <c r="C140" s="46" t="s">
        <v>47</v>
      </c>
      <c r="D140" s="47"/>
      <c r="E140" s="48">
        <v>18</v>
      </c>
      <c r="F140" s="49"/>
      <c r="G140" s="48"/>
      <c r="H140" s="50">
        <f t="shared" si="60"/>
        <v>0</v>
      </c>
      <c r="I140" s="50">
        <f t="shared" si="61"/>
        <v>0</v>
      </c>
      <c r="J140" s="47"/>
      <c r="K140" s="69"/>
    </row>
    <row r="141" spans="1:11">
      <c r="A141" s="44"/>
      <c r="B141" s="45" t="s">
        <v>152</v>
      </c>
      <c r="C141" s="46" t="s">
        <v>47</v>
      </c>
      <c r="D141" s="47"/>
      <c r="E141" s="48">
        <v>109</v>
      </c>
      <c r="F141" s="49"/>
      <c r="G141" s="48"/>
      <c r="H141" s="50">
        <f t="shared" si="56"/>
        <v>0</v>
      </c>
      <c r="I141" s="50">
        <f t="shared" si="57"/>
        <v>0</v>
      </c>
      <c r="J141" s="47"/>
      <c r="K141" s="69"/>
    </row>
    <row r="142" spans="1:11">
      <c r="A142" s="44"/>
      <c r="B142" s="45" t="s">
        <v>153</v>
      </c>
      <c r="C142" s="46" t="s">
        <v>47</v>
      </c>
      <c r="D142" s="47"/>
      <c r="E142" s="48">
        <f>85+21</f>
        <v>106</v>
      </c>
      <c r="F142" s="49"/>
      <c r="G142" s="48"/>
      <c r="H142" s="50">
        <f t="shared" si="56"/>
        <v>0</v>
      </c>
      <c r="I142" s="50">
        <f t="shared" si="57"/>
        <v>0</v>
      </c>
      <c r="J142" s="47"/>
      <c r="K142" s="69"/>
    </row>
    <row r="143" spans="1:11">
      <c r="A143" s="44"/>
      <c r="B143" s="45" t="s">
        <v>154</v>
      </c>
      <c r="C143" s="46" t="s">
        <v>47</v>
      </c>
      <c r="D143" s="47"/>
      <c r="E143" s="48">
        <f>26+2</f>
        <v>28</v>
      </c>
      <c r="F143" s="49"/>
      <c r="G143" s="48"/>
      <c r="H143" s="50">
        <f t="shared" si="56"/>
        <v>0</v>
      </c>
      <c r="I143" s="50">
        <f t="shared" si="57"/>
        <v>0</v>
      </c>
      <c r="J143" s="47"/>
      <c r="K143" s="69"/>
    </row>
    <row r="144" spans="1:11">
      <c r="A144" s="44"/>
      <c r="B144" s="45" t="s">
        <v>155</v>
      </c>
      <c r="C144" s="46" t="s">
        <v>47</v>
      </c>
      <c r="D144" s="47"/>
      <c r="E144" s="48">
        <v>1</v>
      </c>
      <c r="F144" s="49"/>
      <c r="G144" s="48"/>
      <c r="H144" s="50">
        <f t="shared" ref="H144" si="62">F144*$N$7+G144*$N$9</f>
        <v>0</v>
      </c>
      <c r="I144" s="50">
        <f t="shared" si="57"/>
        <v>0</v>
      </c>
      <c r="J144" s="47"/>
      <c r="K144" s="69"/>
    </row>
    <row r="145" spans="1:13">
      <c r="A145" s="44"/>
      <c r="B145" s="45" t="s">
        <v>156</v>
      </c>
      <c r="C145" s="46" t="s">
        <v>47</v>
      </c>
      <c r="D145" s="47"/>
      <c r="E145" s="48">
        <v>50</v>
      </c>
      <c r="F145" s="49"/>
      <c r="G145" s="48"/>
      <c r="H145" s="50">
        <f t="shared" si="56"/>
        <v>0</v>
      </c>
      <c r="I145" s="50">
        <f t="shared" ref="I145" si="63">H145*E145</f>
        <v>0</v>
      </c>
      <c r="J145" s="47"/>
      <c r="K145" s="69"/>
    </row>
    <row r="146" spans="1:13">
      <c r="A146" s="44"/>
      <c r="B146" s="45"/>
      <c r="C146" s="46"/>
      <c r="D146" s="47"/>
      <c r="E146" s="48"/>
      <c r="F146" s="49"/>
      <c r="G146" s="48"/>
      <c r="H146" s="50"/>
      <c r="I146" s="50"/>
      <c r="J146" s="47"/>
      <c r="K146" s="69"/>
    </row>
    <row r="147" spans="1:13">
      <c r="A147" s="40" t="s">
        <v>157</v>
      </c>
      <c r="B147" s="41" t="s">
        <v>158</v>
      </c>
      <c r="C147" s="40"/>
      <c r="D147" s="42"/>
      <c r="E147" s="40"/>
      <c r="F147" s="43"/>
      <c r="G147" s="40"/>
      <c r="H147" s="40"/>
      <c r="I147" s="40"/>
      <c r="J147" s="42"/>
      <c r="K147" s="67">
        <f>SUM(I148:I161)</f>
        <v>0</v>
      </c>
      <c r="L147" s="73"/>
      <c r="M147" s="75"/>
    </row>
    <row r="148" spans="1:13">
      <c r="A148" s="44"/>
      <c r="B148" s="45" t="s">
        <v>159</v>
      </c>
      <c r="C148" s="46" t="s">
        <v>47</v>
      </c>
      <c r="D148" s="47"/>
      <c r="E148" s="48">
        <v>31</v>
      </c>
      <c r="F148" s="49"/>
      <c r="G148" s="48"/>
      <c r="H148" s="50">
        <f>F148*$N$7+G148*$N$9</f>
        <v>0</v>
      </c>
      <c r="I148" s="50">
        <f>H148*E148</f>
        <v>0</v>
      </c>
      <c r="J148" s="47"/>
      <c r="K148" s="69"/>
    </row>
    <row r="149" spans="1:13">
      <c r="A149" s="44"/>
      <c r="B149" s="45" t="s">
        <v>160</v>
      </c>
      <c r="C149" s="46" t="s">
        <v>47</v>
      </c>
      <c r="D149" s="47"/>
      <c r="E149" s="48">
        <v>18</v>
      </c>
      <c r="F149" s="49"/>
      <c r="G149" s="48"/>
      <c r="H149" s="50">
        <f>F149*$N$7+G149*$N$9</f>
        <v>0</v>
      </c>
      <c r="I149" s="50">
        <f>H149*E149</f>
        <v>0</v>
      </c>
      <c r="J149" s="47"/>
      <c r="K149" s="69"/>
    </row>
    <row r="150" spans="1:13">
      <c r="A150" s="44"/>
      <c r="B150" s="45" t="s">
        <v>161</v>
      </c>
      <c r="C150" s="46" t="s">
        <v>47</v>
      </c>
      <c r="D150" s="47"/>
      <c r="E150" s="48">
        <v>134</v>
      </c>
      <c r="F150" s="49"/>
      <c r="G150" s="48"/>
      <c r="H150" s="50">
        <f>F150*$N$7+G150*$N$9</f>
        <v>0</v>
      </c>
      <c r="I150" s="50">
        <f>H150*E150</f>
        <v>0</v>
      </c>
      <c r="J150" s="47"/>
      <c r="K150" s="69"/>
    </row>
    <row r="151" spans="1:13">
      <c r="A151" s="44"/>
      <c r="B151" s="45" t="s">
        <v>162</v>
      </c>
      <c r="C151" s="46" t="s">
        <v>47</v>
      </c>
      <c r="D151" s="47"/>
      <c r="E151" s="48">
        <v>153</v>
      </c>
      <c r="F151" s="49"/>
      <c r="G151" s="48"/>
      <c r="H151" s="50">
        <f t="shared" ref="H151:H161" si="64">F151*$N$7+G151*$N$9</f>
        <v>0</v>
      </c>
      <c r="I151" s="50">
        <f t="shared" ref="I151:I159" si="65">H151*E151</f>
        <v>0</v>
      </c>
      <c r="J151" s="47"/>
      <c r="K151" s="69"/>
    </row>
    <row r="152" spans="1:13">
      <c r="A152" s="44"/>
      <c r="B152" s="45" t="s">
        <v>163</v>
      </c>
      <c r="C152" s="46" t="s">
        <v>47</v>
      </c>
      <c r="D152" s="47"/>
      <c r="E152" s="48">
        <v>26</v>
      </c>
      <c r="F152" s="49"/>
      <c r="G152" s="48"/>
      <c r="H152" s="50">
        <f t="shared" ref="H152" si="66">F152*$N$7+G152*$N$9</f>
        <v>0</v>
      </c>
      <c r="I152" s="50">
        <f t="shared" ref="I152" si="67">H152*E152</f>
        <v>0</v>
      </c>
      <c r="J152" s="47"/>
      <c r="K152" s="69"/>
    </row>
    <row r="153" spans="1:13">
      <c r="A153" s="44"/>
      <c r="B153" s="45" t="s">
        <v>164</v>
      </c>
      <c r="C153" s="46" t="s">
        <v>47</v>
      </c>
      <c r="D153" s="47"/>
      <c r="E153" s="48">
        <v>316</v>
      </c>
      <c r="F153" s="49"/>
      <c r="G153" s="48"/>
      <c r="H153" s="50">
        <f t="shared" si="64"/>
        <v>0</v>
      </c>
      <c r="I153" s="50">
        <f t="shared" si="65"/>
        <v>0</v>
      </c>
      <c r="J153" s="47"/>
      <c r="K153" s="69"/>
    </row>
    <row r="154" spans="1:13">
      <c r="A154" s="44"/>
      <c r="B154" s="45" t="s">
        <v>165</v>
      </c>
      <c r="C154" s="46" t="s">
        <v>47</v>
      </c>
      <c r="D154" s="47"/>
      <c r="E154" s="48">
        <v>15</v>
      </c>
      <c r="F154" s="49"/>
      <c r="G154" s="48"/>
      <c r="H154" s="50">
        <f t="shared" si="64"/>
        <v>0</v>
      </c>
      <c r="I154" s="50">
        <f t="shared" si="65"/>
        <v>0</v>
      </c>
      <c r="J154" s="47"/>
      <c r="K154" s="69"/>
    </row>
    <row r="155" spans="1:13">
      <c r="A155" s="44"/>
      <c r="B155" s="45" t="s">
        <v>166</v>
      </c>
      <c r="C155" s="46" t="s">
        <v>47</v>
      </c>
      <c r="D155" s="47"/>
      <c r="E155" s="48">
        <v>5</v>
      </c>
      <c r="F155" s="49"/>
      <c r="G155" s="48"/>
      <c r="H155" s="50">
        <f t="shared" si="64"/>
        <v>0</v>
      </c>
      <c r="I155" s="50">
        <f t="shared" si="65"/>
        <v>0</v>
      </c>
      <c r="J155" s="47"/>
      <c r="K155" s="69"/>
    </row>
    <row r="156" spans="1:13">
      <c r="A156" s="44"/>
      <c r="B156" s="45" t="s">
        <v>167</v>
      </c>
      <c r="C156" s="46" t="s">
        <v>47</v>
      </c>
      <c r="D156" s="47"/>
      <c r="E156" s="48">
        <v>51</v>
      </c>
      <c r="F156" s="49"/>
      <c r="G156" s="48"/>
      <c r="H156" s="50">
        <f t="shared" si="64"/>
        <v>0</v>
      </c>
      <c r="I156" s="50">
        <f t="shared" si="65"/>
        <v>0</v>
      </c>
      <c r="J156" s="47"/>
      <c r="K156" s="69"/>
    </row>
    <row r="157" spans="1:13">
      <c r="A157" s="44"/>
      <c r="B157" s="45" t="s">
        <v>168</v>
      </c>
      <c r="C157" s="46" t="s">
        <v>47</v>
      </c>
      <c r="D157" s="47"/>
      <c r="E157" s="48">
        <v>16</v>
      </c>
      <c r="F157" s="49"/>
      <c r="G157" s="48"/>
      <c r="H157" s="50">
        <f t="shared" ref="H157" si="68">F157*$N$7+G157*$N$9</f>
        <v>0</v>
      </c>
      <c r="I157" s="50">
        <f t="shared" ref="I157" si="69">H157*E157</f>
        <v>0</v>
      </c>
      <c r="J157" s="47"/>
      <c r="K157" s="69"/>
    </row>
    <row r="158" spans="1:13">
      <c r="A158" s="44"/>
      <c r="B158" s="45" t="s">
        <v>169</v>
      </c>
      <c r="C158" s="46" t="s">
        <v>47</v>
      </c>
      <c r="D158" s="47"/>
      <c r="E158" s="48">
        <v>11</v>
      </c>
      <c r="F158" s="49"/>
      <c r="G158" s="48"/>
      <c r="H158" s="50">
        <f t="shared" si="64"/>
        <v>0</v>
      </c>
      <c r="I158" s="50">
        <f t="shared" si="65"/>
        <v>0</v>
      </c>
      <c r="J158" s="47"/>
      <c r="K158" s="69"/>
    </row>
    <row r="159" spans="1:13">
      <c r="A159" s="44"/>
      <c r="B159" s="45" t="s">
        <v>170</v>
      </c>
      <c r="C159" s="46" t="s">
        <v>30</v>
      </c>
      <c r="D159" s="47"/>
      <c r="E159" s="48">
        <v>4</v>
      </c>
      <c r="F159" s="49"/>
      <c r="G159" s="48"/>
      <c r="H159" s="50">
        <f t="shared" si="64"/>
        <v>0</v>
      </c>
      <c r="I159" s="50">
        <f t="shared" si="65"/>
        <v>0</v>
      </c>
      <c r="J159" s="47"/>
      <c r="K159" s="69"/>
    </row>
    <row r="160" spans="1:13">
      <c r="A160" s="44"/>
      <c r="B160" s="45" t="s">
        <v>171</v>
      </c>
      <c r="C160" s="46" t="s">
        <v>47</v>
      </c>
      <c r="D160" s="47"/>
      <c r="E160" s="48">
        <v>20</v>
      </c>
      <c r="F160" s="49"/>
      <c r="G160" s="48"/>
      <c r="H160" s="50">
        <f t="shared" si="64"/>
        <v>0</v>
      </c>
      <c r="I160" s="50">
        <f t="shared" ref="I160:I161" si="70">H160*E160</f>
        <v>0</v>
      </c>
      <c r="J160" s="47"/>
      <c r="K160" s="69"/>
    </row>
    <row r="161" spans="1:13">
      <c r="A161" s="44"/>
      <c r="B161" s="45" t="s">
        <v>172</v>
      </c>
      <c r="C161" s="46" t="s">
        <v>47</v>
      </c>
      <c r="D161" s="47"/>
      <c r="E161" s="48">
        <v>11</v>
      </c>
      <c r="F161" s="49"/>
      <c r="G161" s="48"/>
      <c r="H161" s="50">
        <f t="shared" si="64"/>
        <v>0</v>
      </c>
      <c r="I161" s="50">
        <f t="shared" si="70"/>
        <v>0</v>
      </c>
      <c r="J161" s="47"/>
      <c r="K161" s="69"/>
    </row>
    <row r="162" spans="1:13">
      <c r="A162" s="44"/>
      <c r="B162" s="45"/>
      <c r="C162" s="46"/>
      <c r="D162" s="47"/>
      <c r="E162" s="48"/>
      <c r="F162" s="49"/>
      <c r="G162" s="48"/>
      <c r="H162" s="50"/>
      <c r="I162" s="50"/>
      <c r="J162" s="47"/>
      <c r="K162" s="69"/>
    </row>
    <row r="163" spans="1:13">
      <c r="A163" s="40" t="s">
        <v>173</v>
      </c>
      <c r="B163" s="41" t="s">
        <v>174</v>
      </c>
      <c r="C163" s="40"/>
      <c r="D163" s="42"/>
      <c r="E163" s="40"/>
      <c r="F163" s="43"/>
      <c r="G163" s="40"/>
      <c r="H163" s="40"/>
      <c r="I163" s="40"/>
      <c r="J163" s="42"/>
      <c r="K163" s="67">
        <f>SUM(I164:I167)</f>
        <v>0</v>
      </c>
      <c r="L163" s="73"/>
      <c r="M163" s="75"/>
    </row>
    <row r="164" spans="1:13">
      <c r="A164" s="44"/>
      <c r="B164" s="45" t="s">
        <v>175</v>
      </c>
      <c r="C164" s="46" t="s">
        <v>47</v>
      </c>
      <c r="D164" s="47"/>
      <c r="E164" s="48">
        <v>75</v>
      </c>
      <c r="F164" s="49"/>
      <c r="G164" s="48"/>
      <c r="H164" s="50">
        <f t="shared" ref="H164:H167" si="71">F164*$N$7+G164*$N$9</f>
        <v>0</v>
      </c>
      <c r="I164" s="50">
        <f t="shared" ref="I164:I167" si="72">H164*E164</f>
        <v>0</v>
      </c>
      <c r="J164" s="47"/>
      <c r="K164" s="69"/>
    </row>
    <row r="165" spans="1:13">
      <c r="A165" s="44"/>
      <c r="B165" s="45" t="s">
        <v>176</v>
      </c>
      <c r="C165" s="46" t="s">
        <v>47</v>
      </c>
      <c r="D165" s="47"/>
      <c r="E165" s="48">
        <v>21</v>
      </c>
      <c r="F165" s="49"/>
      <c r="G165" s="48"/>
      <c r="H165" s="50">
        <f t="shared" ref="H165" si="73">F165*$N$7+G165*$N$9</f>
        <v>0</v>
      </c>
      <c r="I165" s="50">
        <f t="shared" ref="I165" si="74">H165*E165</f>
        <v>0</v>
      </c>
      <c r="J165" s="47"/>
      <c r="K165" s="69"/>
    </row>
    <row r="166" spans="1:13">
      <c r="A166" s="44"/>
      <c r="B166" s="45" t="s">
        <v>177</v>
      </c>
      <c r="C166" s="46" t="s">
        <v>47</v>
      </c>
      <c r="D166" s="47"/>
      <c r="E166" s="48">
        <v>2</v>
      </c>
      <c r="F166" s="49"/>
      <c r="G166" s="48"/>
      <c r="H166" s="50">
        <f t="shared" ref="H166" si="75">F166*$N$7+G166*$N$9</f>
        <v>0</v>
      </c>
      <c r="I166" s="50">
        <f t="shared" ref="I166" si="76">H166*E166</f>
        <v>0</v>
      </c>
      <c r="J166" s="47"/>
      <c r="K166" s="69"/>
    </row>
    <row r="167" spans="1:13">
      <c r="A167" s="44"/>
      <c r="B167" s="45" t="s">
        <v>178</v>
      </c>
      <c r="C167" s="46" t="s">
        <v>47</v>
      </c>
      <c r="D167" s="47"/>
      <c r="E167" s="48">
        <v>1</v>
      </c>
      <c r="F167" s="49"/>
      <c r="G167" s="48"/>
      <c r="H167" s="50">
        <f t="shared" si="71"/>
        <v>0</v>
      </c>
      <c r="I167" s="50">
        <f t="shared" si="72"/>
        <v>0</v>
      </c>
      <c r="J167" s="47"/>
      <c r="K167" s="69"/>
    </row>
    <row r="168" spans="1:13">
      <c r="A168" s="44"/>
      <c r="B168" s="45"/>
      <c r="C168" s="46"/>
      <c r="D168" s="47"/>
      <c r="E168" s="48"/>
      <c r="F168" s="49"/>
      <c r="G168" s="48"/>
      <c r="H168" s="50"/>
      <c r="I168" s="50"/>
      <c r="J168" s="47"/>
      <c r="K168" s="69"/>
    </row>
    <row r="169" spans="1:13">
      <c r="A169" s="40" t="s">
        <v>179</v>
      </c>
      <c r="B169" s="41" t="s">
        <v>180</v>
      </c>
      <c r="C169" s="40"/>
      <c r="D169" s="42"/>
      <c r="E169" s="40"/>
      <c r="F169" s="43"/>
      <c r="G169" s="40"/>
      <c r="H169" s="40"/>
      <c r="I169" s="40"/>
      <c r="J169" s="42"/>
      <c r="K169" s="67">
        <f>SUM(I170:I170)</f>
        <v>0</v>
      </c>
      <c r="M169" s="68"/>
    </row>
    <row r="170" spans="1:13">
      <c r="A170" s="44"/>
      <c r="B170" s="45" t="s">
        <v>181</v>
      </c>
      <c r="C170" s="46" t="s">
        <v>47</v>
      </c>
      <c r="D170" s="47"/>
      <c r="E170" s="48">
        <v>7</v>
      </c>
      <c r="F170" s="49"/>
      <c r="G170" s="48"/>
      <c r="H170" s="50">
        <f>F170*$N$7+G170*$N$9</f>
        <v>0</v>
      </c>
      <c r="I170" s="50">
        <f t="shared" ref="I170" si="77">H170*E170</f>
        <v>0</v>
      </c>
      <c r="J170" s="47"/>
      <c r="K170" s="69"/>
    </row>
    <row r="171" spans="1:13" ht="19.8" customHeight="1">
      <c r="A171" s="44"/>
      <c r="B171" s="45"/>
      <c r="C171" s="46"/>
      <c r="D171" s="47"/>
      <c r="E171" s="48"/>
      <c r="F171" s="49"/>
      <c r="G171" s="48"/>
      <c r="H171" s="50"/>
      <c r="I171" s="50"/>
      <c r="J171" s="47"/>
      <c r="K171" s="69"/>
    </row>
    <row r="172" spans="1:13">
      <c r="A172" s="40" t="s">
        <v>182</v>
      </c>
      <c r="B172" s="41" t="s">
        <v>183</v>
      </c>
      <c r="C172" s="40"/>
      <c r="D172" s="42"/>
      <c r="E172" s="40"/>
      <c r="F172" s="43"/>
      <c r="G172" s="40"/>
      <c r="H172" s="40"/>
      <c r="I172" s="40"/>
      <c r="J172" s="42"/>
      <c r="K172" s="67">
        <f>SUM(I173:I179)</f>
        <v>0</v>
      </c>
      <c r="M172" s="68"/>
    </row>
    <row r="173" spans="1:13">
      <c r="A173" s="44"/>
      <c r="B173" s="45" t="s">
        <v>184</v>
      </c>
      <c r="C173" s="46" t="s">
        <v>47</v>
      </c>
      <c r="D173" s="47"/>
      <c r="E173" s="48">
        <v>120</v>
      </c>
      <c r="F173" s="49"/>
      <c r="G173" s="48"/>
      <c r="H173" s="50">
        <f t="shared" ref="H173:H179" si="78">F173*$N$7+G173*$N$9</f>
        <v>0</v>
      </c>
      <c r="I173" s="50">
        <f t="shared" ref="I173:I174" si="79">H173*E173</f>
        <v>0</v>
      </c>
      <c r="J173" s="47"/>
      <c r="K173" s="69"/>
    </row>
    <row r="174" spans="1:13">
      <c r="A174" s="44"/>
      <c r="B174" s="45" t="s">
        <v>185</v>
      </c>
      <c r="C174" s="46" t="s">
        <v>47</v>
      </c>
      <c r="D174" s="47"/>
      <c r="E174" s="48">
        <v>2</v>
      </c>
      <c r="F174" s="49"/>
      <c r="G174" s="48"/>
      <c r="H174" s="50">
        <f t="shared" si="78"/>
        <v>0</v>
      </c>
      <c r="I174" s="50">
        <f t="shared" si="79"/>
        <v>0</v>
      </c>
      <c r="J174" s="47"/>
      <c r="K174" s="69"/>
    </row>
    <row r="175" spans="1:13">
      <c r="A175" s="44"/>
      <c r="B175" s="45" t="s">
        <v>186</v>
      </c>
      <c r="C175" s="46" t="s">
        <v>47</v>
      </c>
      <c r="D175" s="47"/>
      <c r="E175" s="48">
        <v>1</v>
      </c>
      <c r="F175" s="49"/>
      <c r="G175" s="48"/>
      <c r="H175" s="50">
        <f t="shared" si="78"/>
        <v>0</v>
      </c>
      <c r="I175" s="50">
        <f t="shared" ref="I175:I178" si="80">H175*E175</f>
        <v>0</v>
      </c>
      <c r="J175" s="47"/>
      <c r="K175" s="69"/>
    </row>
    <row r="176" spans="1:13">
      <c r="A176" s="44"/>
      <c r="B176" s="45" t="s">
        <v>187</v>
      </c>
      <c r="C176" s="46" t="s">
        <v>47</v>
      </c>
      <c r="D176" s="47"/>
      <c r="E176" s="48">
        <v>1</v>
      </c>
      <c r="F176" s="49"/>
      <c r="G176" s="48"/>
      <c r="H176" s="50">
        <f t="shared" si="78"/>
        <v>0</v>
      </c>
      <c r="I176" s="50">
        <f t="shared" si="80"/>
        <v>0</v>
      </c>
      <c r="J176" s="47"/>
      <c r="K176" s="69"/>
    </row>
    <row r="177" spans="1:13">
      <c r="A177" s="44"/>
      <c r="B177" s="45" t="s">
        <v>188</v>
      </c>
      <c r="C177" s="46" t="s">
        <v>47</v>
      </c>
      <c r="D177" s="47"/>
      <c r="E177" s="48">
        <v>1</v>
      </c>
      <c r="F177" s="49"/>
      <c r="G177" s="48"/>
      <c r="H177" s="50">
        <f t="shared" si="78"/>
        <v>0</v>
      </c>
      <c r="I177" s="50">
        <f t="shared" si="80"/>
        <v>0</v>
      </c>
      <c r="J177" s="47"/>
      <c r="K177" s="69"/>
    </row>
    <row r="178" spans="1:13">
      <c r="A178" s="44"/>
      <c r="B178" s="45" t="s">
        <v>189</v>
      </c>
      <c r="C178" s="46" t="s">
        <v>47</v>
      </c>
      <c r="D178" s="47"/>
      <c r="E178" s="48">
        <v>12</v>
      </c>
      <c r="F178" s="49"/>
      <c r="G178" s="48"/>
      <c r="H178" s="50">
        <f t="shared" si="78"/>
        <v>0</v>
      </c>
      <c r="I178" s="50">
        <f t="shared" si="80"/>
        <v>0</v>
      </c>
      <c r="J178" s="47"/>
      <c r="K178" s="69"/>
    </row>
    <row r="179" spans="1:13">
      <c r="A179" s="44"/>
      <c r="B179" s="45" t="s">
        <v>190</v>
      </c>
      <c r="C179" s="46" t="s">
        <v>191</v>
      </c>
      <c r="D179" s="47"/>
      <c r="E179" s="48">
        <v>1</v>
      </c>
      <c r="F179" s="49"/>
      <c r="G179" s="48"/>
      <c r="H179" s="50">
        <f t="shared" si="78"/>
        <v>0</v>
      </c>
      <c r="I179" s="50">
        <f t="shared" ref="I179" si="81">H179*E179</f>
        <v>0</v>
      </c>
      <c r="J179" s="47"/>
      <c r="K179" s="69"/>
    </row>
    <row r="180" spans="1:13" ht="12" customHeight="1">
      <c r="A180" s="44"/>
      <c r="B180" s="45"/>
      <c r="C180" s="46"/>
      <c r="D180" s="47"/>
      <c r="E180" s="48"/>
      <c r="F180" s="49"/>
      <c r="G180" s="48"/>
      <c r="H180" s="50"/>
      <c r="I180" s="50"/>
      <c r="J180" s="47"/>
      <c r="K180" s="69"/>
    </row>
    <row r="181" spans="1:13" ht="21" customHeight="1">
      <c r="A181" s="139" t="s">
        <v>192</v>
      </c>
      <c r="B181" s="140"/>
      <c r="C181" s="140"/>
      <c r="D181" s="140"/>
      <c r="E181" s="140"/>
      <c r="F181" s="140"/>
      <c r="G181" s="140"/>
      <c r="H181" s="140"/>
      <c r="I181" s="140"/>
      <c r="J181" s="140"/>
      <c r="K181" s="140"/>
    </row>
    <row r="182" spans="1:13">
      <c r="A182" s="40" t="s">
        <v>193</v>
      </c>
      <c r="B182" s="41" t="s">
        <v>194</v>
      </c>
      <c r="C182" s="40"/>
      <c r="D182" s="42"/>
      <c r="E182" s="40"/>
      <c r="F182" s="43"/>
      <c r="G182" s="40"/>
      <c r="H182" s="40"/>
      <c r="I182" s="40"/>
      <c r="J182" s="42"/>
      <c r="K182" s="67">
        <f>SUM(I184:I203)</f>
        <v>0</v>
      </c>
      <c r="M182" s="68"/>
    </row>
    <row r="183" spans="1:13">
      <c r="A183" s="44"/>
      <c r="B183" s="45"/>
      <c r="C183" s="46"/>
      <c r="D183" s="47"/>
      <c r="E183" s="48"/>
      <c r="F183" s="49"/>
      <c r="G183" s="48"/>
      <c r="H183" s="50"/>
      <c r="I183" s="50"/>
      <c r="J183" s="47"/>
      <c r="K183" s="69"/>
    </row>
    <row r="184" spans="1:13">
      <c r="A184" s="44"/>
      <c r="B184" s="45" t="s">
        <v>195</v>
      </c>
      <c r="C184" s="46" t="s">
        <v>191</v>
      </c>
      <c r="D184" s="47"/>
      <c r="E184" s="48">
        <v>5</v>
      </c>
      <c r="F184" s="49"/>
      <c r="G184" s="48"/>
      <c r="H184" s="50">
        <f t="shared" ref="H184" si="82">F184*$N$7+G184*$N$9</f>
        <v>0</v>
      </c>
      <c r="I184" s="50">
        <f t="shared" ref="I184" si="83">H184*E184</f>
        <v>0</v>
      </c>
      <c r="J184" s="47"/>
      <c r="K184" s="69"/>
    </row>
    <row r="185" spans="1:13">
      <c r="A185" s="44"/>
      <c r="B185" s="45"/>
      <c r="C185" s="46"/>
      <c r="D185" s="47"/>
      <c r="E185" s="48"/>
      <c r="F185" s="49"/>
      <c r="G185" s="48"/>
      <c r="H185" s="50"/>
      <c r="I185" s="50"/>
      <c r="J185" s="47"/>
      <c r="K185" s="69"/>
    </row>
    <row r="186" spans="1:13">
      <c r="A186" s="44"/>
      <c r="B186" s="45" t="s">
        <v>196</v>
      </c>
      <c r="C186" s="46" t="s">
        <v>191</v>
      </c>
      <c r="D186" s="47"/>
      <c r="E186" s="48">
        <v>407</v>
      </c>
      <c r="F186" s="49"/>
      <c r="G186" s="48"/>
      <c r="H186" s="50">
        <f t="shared" ref="H186:H187" si="84">F186*$N$7+G186*$N$9</f>
        <v>0</v>
      </c>
      <c r="I186" s="50">
        <f t="shared" ref="I186" si="85">H186*E186</f>
        <v>0</v>
      </c>
      <c r="J186" s="47"/>
      <c r="K186" s="69"/>
    </row>
    <row r="187" spans="1:13">
      <c r="A187" s="44"/>
      <c r="B187" s="45" t="s">
        <v>197</v>
      </c>
      <c r="C187" s="46" t="s">
        <v>191</v>
      </c>
      <c r="D187" s="47"/>
      <c r="E187" s="48">
        <v>35</v>
      </c>
      <c r="F187" s="49"/>
      <c r="G187" s="48"/>
      <c r="H187" s="50">
        <f t="shared" si="84"/>
        <v>0</v>
      </c>
      <c r="I187" s="50">
        <f t="shared" ref="I187" si="86">H187*E187</f>
        <v>0</v>
      </c>
      <c r="J187" s="47"/>
      <c r="K187" s="69"/>
    </row>
    <row r="188" spans="1:13">
      <c r="A188" s="44"/>
      <c r="B188" s="45"/>
      <c r="C188" s="46"/>
      <c r="D188" s="47"/>
      <c r="E188" s="48"/>
      <c r="F188" s="49"/>
      <c r="G188" s="48"/>
      <c r="H188" s="50"/>
      <c r="I188" s="50"/>
      <c r="J188" s="47"/>
      <c r="K188" s="69"/>
    </row>
    <row r="189" spans="1:13">
      <c r="A189" s="44"/>
      <c r="B189" s="45" t="s">
        <v>198</v>
      </c>
      <c r="C189" s="46" t="s">
        <v>47</v>
      </c>
      <c r="D189" s="47"/>
      <c r="E189" s="48">
        <v>393</v>
      </c>
      <c r="F189" s="49"/>
      <c r="G189" s="48"/>
      <c r="H189" s="50">
        <f t="shared" ref="H189:H192" si="87">F189*$N$7+G189*$N$9</f>
        <v>0</v>
      </c>
      <c r="I189" s="50">
        <f t="shared" ref="I189" si="88">H189*E189</f>
        <v>0</v>
      </c>
      <c r="J189" s="47"/>
      <c r="K189" s="69"/>
    </row>
    <row r="190" spans="1:13">
      <c r="A190" s="44"/>
      <c r="B190" s="45" t="s">
        <v>199</v>
      </c>
      <c r="C190" s="46" t="s">
        <v>47</v>
      </c>
      <c r="D190" s="47"/>
      <c r="E190" s="48">
        <v>14</v>
      </c>
      <c r="F190" s="49"/>
      <c r="G190" s="48"/>
      <c r="H190" s="50">
        <f t="shared" si="87"/>
        <v>0</v>
      </c>
      <c r="I190" s="50">
        <f t="shared" ref="I190" si="89">H190*E190</f>
        <v>0</v>
      </c>
      <c r="J190" s="47"/>
      <c r="K190" s="69"/>
    </row>
    <row r="191" spans="1:13">
      <c r="A191" s="44"/>
      <c r="B191" s="45" t="s">
        <v>200</v>
      </c>
      <c r="C191" s="46" t="s">
        <v>47</v>
      </c>
      <c r="D191" s="47"/>
      <c r="E191" s="48">
        <v>0</v>
      </c>
      <c r="F191" s="49"/>
      <c r="G191" s="48"/>
      <c r="H191" s="50">
        <f t="shared" si="87"/>
        <v>0</v>
      </c>
      <c r="I191" s="50">
        <f t="shared" ref="I191" si="90">E191*H191</f>
        <v>0</v>
      </c>
      <c r="J191" s="47"/>
      <c r="K191" s="69"/>
    </row>
    <row r="192" spans="1:13">
      <c r="A192" s="44"/>
      <c r="B192" s="45" t="s">
        <v>201</v>
      </c>
      <c r="C192" s="46" t="s">
        <v>47</v>
      </c>
      <c r="D192" s="47"/>
      <c r="E192" s="48">
        <v>12</v>
      </c>
      <c r="F192" s="49"/>
      <c r="G192" s="48"/>
      <c r="H192" s="50">
        <f t="shared" si="87"/>
        <v>0</v>
      </c>
      <c r="I192" s="50">
        <f t="shared" ref="I192" si="91">H192*E192</f>
        <v>0</v>
      </c>
      <c r="J192" s="47"/>
      <c r="K192" s="69"/>
    </row>
    <row r="193" spans="1:13">
      <c r="A193" s="44"/>
      <c r="B193" s="45"/>
      <c r="C193" s="46"/>
      <c r="D193" s="47"/>
      <c r="E193" s="48"/>
      <c r="F193" s="49"/>
      <c r="G193" s="48"/>
      <c r="H193" s="50"/>
      <c r="I193" s="50"/>
      <c r="J193" s="47"/>
      <c r="K193" s="69"/>
    </row>
    <row r="194" spans="1:13">
      <c r="A194" s="44"/>
      <c r="B194" s="45" t="s">
        <v>202</v>
      </c>
      <c r="C194" s="46" t="s">
        <v>191</v>
      </c>
      <c r="D194" s="47"/>
      <c r="E194" s="48">
        <v>2</v>
      </c>
      <c r="F194" s="49"/>
      <c r="G194" s="48"/>
      <c r="H194" s="50">
        <f>F194*$N$7+G194*$N$9</f>
        <v>0</v>
      </c>
      <c r="I194" s="50">
        <f t="shared" ref="I194" si="92">H194*E194</f>
        <v>0</v>
      </c>
      <c r="J194" s="47"/>
      <c r="K194" s="69"/>
    </row>
    <row r="195" spans="1:13">
      <c r="A195" s="44"/>
      <c r="B195" s="45"/>
      <c r="C195" s="46"/>
      <c r="D195" s="47"/>
      <c r="E195" s="48"/>
      <c r="F195" s="49"/>
      <c r="G195" s="48"/>
      <c r="H195" s="50"/>
      <c r="I195" s="50"/>
      <c r="J195" s="47"/>
      <c r="K195" s="69"/>
    </row>
    <row r="196" spans="1:13">
      <c r="A196" s="44"/>
      <c r="B196" s="45" t="s">
        <v>203</v>
      </c>
      <c r="C196" s="46" t="s">
        <v>28</v>
      </c>
      <c r="D196" s="47"/>
      <c r="E196" s="48">
        <f>(E189+E190+E191+E192)*60</f>
        <v>25140</v>
      </c>
      <c r="F196" s="49"/>
      <c r="G196" s="48"/>
      <c r="H196" s="50">
        <f t="shared" ref="H196:H199" si="93">F196*$N$7+G196*$N$9</f>
        <v>0</v>
      </c>
      <c r="I196" s="50">
        <f t="shared" ref="I196" si="94">H196*E196</f>
        <v>0</v>
      </c>
      <c r="J196" s="47"/>
      <c r="K196" s="69"/>
    </row>
    <row r="197" spans="1:13">
      <c r="A197" s="44"/>
      <c r="B197" s="45" t="s">
        <v>204</v>
      </c>
      <c r="C197" s="46" t="s">
        <v>37</v>
      </c>
      <c r="D197" s="47"/>
      <c r="E197" s="48"/>
      <c r="F197" s="49"/>
      <c r="G197" s="48"/>
      <c r="H197" s="50">
        <f t="shared" si="93"/>
        <v>0</v>
      </c>
      <c r="I197" s="50">
        <f t="shared" ref="I197:I203" si="95">E197*H197</f>
        <v>0</v>
      </c>
      <c r="J197" s="47"/>
      <c r="K197" s="69"/>
    </row>
    <row r="198" spans="1:13">
      <c r="A198" s="44"/>
      <c r="B198" s="45" t="s">
        <v>205</v>
      </c>
      <c r="C198" s="46" t="s">
        <v>28</v>
      </c>
      <c r="D198" s="47"/>
      <c r="E198" s="48">
        <f>((E184)*60)+200</f>
        <v>500</v>
      </c>
      <c r="F198" s="49"/>
      <c r="G198" s="48"/>
      <c r="H198" s="50">
        <f t="shared" si="93"/>
        <v>0</v>
      </c>
      <c r="I198" s="50">
        <f t="shared" ref="I198:I199" si="96">H198*E198</f>
        <v>0</v>
      </c>
      <c r="J198" s="47"/>
      <c r="K198" s="69"/>
    </row>
    <row r="199" spans="1:13">
      <c r="A199" s="44"/>
      <c r="B199" s="45" t="s">
        <v>206</v>
      </c>
      <c r="C199" s="46" t="s">
        <v>28</v>
      </c>
      <c r="D199" s="47"/>
      <c r="E199" s="48">
        <v>250</v>
      </c>
      <c r="F199" s="49"/>
      <c r="G199" s="48"/>
      <c r="H199" s="50">
        <f t="shared" si="93"/>
        <v>0</v>
      </c>
      <c r="I199" s="50">
        <f t="shared" si="96"/>
        <v>0</v>
      </c>
      <c r="J199" s="47"/>
      <c r="K199" s="69"/>
    </row>
    <row r="200" spans="1:13">
      <c r="A200" s="44"/>
      <c r="B200" s="45"/>
      <c r="C200" s="46"/>
      <c r="D200" s="47"/>
      <c r="E200" s="48"/>
      <c r="F200" s="49"/>
      <c r="G200" s="48"/>
      <c r="H200" s="50"/>
      <c r="I200" s="50"/>
      <c r="J200" s="47"/>
      <c r="K200" s="69"/>
    </row>
    <row r="201" spans="1:13">
      <c r="A201" s="44"/>
      <c r="B201" s="45" t="s">
        <v>207</v>
      </c>
      <c r="C201" s="46" t="s">
        <v>191</v>
      </c>
      <c r="D201" s="47"/>
      <c r="E201" s="48">
        <v>1</v>
      </c>
      <c r="F201" s="49"/>
      <c r="G201" s="48"/>
      <c r="H201" s="50">
        <f t="shared" ref="H201:H202" si="97">F201*$N$7+G201*$N$9</f>
        <v>0</v>
      </c>
      <c r="I201" s="50">
        <f t="shared" ref="I201" si="98">H201*E201</f>
        <v>0</v>
      </c>
      <c r="J201" s="47"/>
      <c r="K201" s="69"/>
    </row>
    <row r="202" spans="1:13">
      <c r="A202" s="76"/>
      <c r="B202" s="77" t="s">
        <v>208</v>
      </c>
      <c r="C202" s="78" t="s">
        <v>191</v>
      </c>
      <c r="D202" s="54"/>
      <c r="E202" s="79">
        <v>1</v>
      </c>
      <c r="F202" s="80"/>
      <c r="G202" s="79"/>
      <c r="H202" s="50">
        <f t="shared" si="97"/>
        <v>0</v>
      </c>
      <c r="I202" s="50">
        <f t="shared" ref="I202" si="99">H202*E202</f>
        <v>0</v>
      </c>
      <c r="J202" s="54"/>
      <c r="K202" s="97"/>
    </row>
    <row r="203" spans="1:13">
      <c r="A203" s="44"/>
      <c r="B203" s="45"/>
      <c r="C203" s="46"/>
      <c r="D203" s="47"/>
      <c r="E203" s="48"/>
      <c r="F203" s="49"/>
      <c r="G203" s="48"/>
      <c r="H203" s="50"/>
      <c r="I203" s="50">
        <f t="shared" si="95"/>
        <v>0</v>
      </c>
      <c r="J203" s="47"/>
      <c r="K203" s="69"/>
    </row>
    <row r="204" spans="1:13">
      <c r="A204" s="40" t="s">
        <v>209</v>
      </c>
      <c r="B204" s="41" t="s">
        <v>210</v>
      </c>
      <c r="C204" s="40"/>
      <c r="D204" s="42"/>
      <c r="E204" s="40"/>
      <c r="F204" s="43"/>
      <c r="G204" s="40"/>
      <c r="H204" s="40"/>
      <c r="I204" s="40"/>
      <c r="J204" s="42"/>
      <c r="K204" s="67">
        <f>SUM(I205:I218)</f>
        <v>0</v>
      </c>
    </row>
    <row r="205" spans="1:13">
      <c r="A205" s="76"/>
      <c r="B205" s="77" t="s">
        <v>211</v>
      </c>
      <c r="C205" s="78" t="s">
        <v>47</v>
      </c>
      <c r="D205" s="54"/>
      <c r="E205" s="79">
        <v>2</v>
      </c>
      <c r="F205" s="80"/>
      <c r="G205" s="79"/>
      <c r="H205" s="50">
        <f t="shared" ref="H205:H206" si="100">F205*$N$7+G205*$N$9</f>
        <v>0</v>
      </c>
      <c r="I205" s="50">
        <f t="shared" ref="I205" si="101">H205*E205</f>
        <v>0</v>
      </c>
      <c r="J205" s="54"/>
      <c r="K205" s="98"/>
    </row>
    <row r="206" spans="1:13">
      <c r="A206" s="44"/>
      <c r="B206" s="45" t="s">
        <v>212</v>
      </c>
      <c r="C206" s="46" t="s">
        <v>47</v>
      </c>
      <c r="D206" s="81"/>
      <c r="E206" s="82">
        <f>E205</f>
        <v>2</v>
      </c>
      <c r="F206" s="83"/>
      <c r="G206" s="84"/>
      <c r="H206" s="50">
        <f t="shared" si="100"/>
        <v>0</v>
      </c>
      <c r="I206" s="50">
        <f t="shared" ref="I206" si="102">H206*E206</f>
        <v>0</v>
      </c>
      <c r="J206" s="47"/>
      <c r="K206" s="69"/>
    </row>
    <row r="207" spans="1:13">
      <c r="A207" s="44"/>
      <c r="B207" s="45"/>
      <c r="C207" s="46"/>
      <c r="D207" s="81"/>
      <c r="E207" s="82"/>
      <c r="F207" s="83"/>
      <c r="G207" s="84"/>
      <c r="H207" s="50"/>
      <c r="I207" s="50"/>
      <c r="J207" s="47"/>
      <c r="K207" s="69"/>
    </row>
    <row r="208" spans="1:13">
      <c r="A208" s="44"/>
      <c r="B208" s="85" t="s">
        <v>213</v>
      </c>
      <c r="C208" s="46" t="s">
        <v>47</v>
      </c>
      <c r="D208" s="81"/>
      <c r="E208" s="82">
        <v>4</v>
      </c>
      <c r="F208" s="83"/>
      <c r="G208" s="84"/>
      <c r="H208" s="50">
        <f t="shared" ref="H208:H209" si="103">F208*$N$7+G208*$N$9</f>
        <v>0</v>
      </c>
      <c r="I208" s="50">
        <f t="shared" ref="I208" si="104">H208*E208</f>
        <v>0</v>
      </c>
      <c r="J208" s="47"/>
      <c r="K208" s="69"/>
      <c r="M208" s="99"/>
    </row>
    <row r="209" spans="1:11">
      <c r="A209" s="76"/>
      <c r="B209" s="86" t="s">
        <v>214</v>
      </c>
      <c r="C209" s="78" t="s">
        <v>47</v>
      </c>
      <c r="D209" s="54"/>
      <c r="E209" s="79">
        <v>0</v>
      </c>
      <c r="F209" s="80"/>
      <c r="G209" s="79"/>
      <c r="H209" s="50">
        <f t="shared" si="103"/>
        <v>0</v>
      </c>
      <c r="I209" s="50">
        <f t="shared" ref="I209" si="105">E209*H209</f>
        <v>0</v>
      </c>
      <c r="J209" s="54"/>
      <c r="K209" s="98"/>
    </row>
    <row r="210" spans="1:11">
      <c r="A210" s="76"/>
      <c r="B210" s="86"/>
      <c r="C210" s="78"/>
      <c r="D210" s="54"/>
      <c r="E210" s="79"/>
      <c r="F210" s="80"/>
      <c r="G210" s="79"/>
      <c r="H210" s="87"/>
      <c r="I210" s="50"/>
      <c r="J210" s="54"/>
      <c r="K210" s="71"/>
    </row>
    <row r="211" spans="1:11">
      <c r="A211" s="44"/>
      <c r="B211" s="45" t="s">
        <v>215</v>
      </c>
      <c r="C211" s="46" t="s">
        <v>47</v>
      </c>
      <c r="D211" s="81"/>
      <c r="E211" s="82">
        <f>E208+E209</f>
        <v>4</v>
      </c>
      <c r="F211" s="83"/>
      <c r="G211" s="84"/>
      <c r="H211" s="50">
        <f t="shared" ref="H211:H212" si="106">F211*$N$7+G211*$N$9</f>
        <v>0</v>
      </c>
      <c r="I211" s="50">
        <f t="shared" ref="I211" si="107">H211*E211</f>
        <v>0</v>
      </c>
      <c r="J211" s="47"/>
      <c r="K211" s="69"/>
    </row>
    <row r="212" spans="1:11">
      <c r="A212" s="44"/>
      <c r="B212" s="45" t="s">
        <v>216</v>
      </c>
      <c r="C212" s="46" t="s">
        <v>47</v>
      </c>
      <c r="D212" s="81"/>
      <c r="E212" s="82">
        <f>E211</f>
        <v>4</v>
      </c>
      <c r="F212" s="83"/>
      <c r="G212" s="84"/>
      <c r="H212" s="50">
        <f t="shared" si="106"/>
        <v>0</v>
      </c>
      <c r="I212" s="50">
        <f t="shared" ref="I212" si="108">H212*E212</f>
        <v>0</v>
      </c>
      <c r="J212" s="47"/>
      <c r="K212" s="69"/>
    </row>
    <row r="213" spans="1:11">
      <c r="A213" s="76"/>
      <c r="B213" s="45"/>
      <c r="C213" s="78"/>
      <c r="D213" s="54"/>
      <c r="E213" s="79"/>
      <c r="F213" s="80"/>
      <c r="G213" s="79"/>
      <c r="H213" s="87"/>
      <c r="I213" s="50"/>
      <c r="J213" s="54"/>
      <c r="K213" s="71"/>
    </row>
    <row r="214" spans="1:11">
      <c r="A214" s="76"/>
      <c r="B214" s="45" t="s">
        <v>203</v>
      </c>
      <c r="C214" s="78" t="s">
        <v>28</v>
      </c>
      <c r="D214" s="54"/>
      <c r="E214" s="79">
        <f>(E208+E209)*50</f>
        <v>200</v>
      </c>
      <c r="F214" s="80"/>
      <c r="G214" s="79"/>
      <c r="H214" s="50">
        <f>F214*$N$7+G214*$N$9</f>
        <v>0</v>
      </c>
      <c r="I214" s="50">
        <f t="shared" ref="I214" si="109">H214*E214</f>
        <v>0</v>
      </c>
      <c r="J214" s="54"/>
      <c r="K214" s="97"/>
    </row>
    <row r="215" spans="1:11">
      <c r="A215" s="44"/>
      <c r="B215" s="45"/>
      <c r="C215" s="46"/>
      <c r="D215" s="81"/>
      <c r="E215" s="82"/>
      <c r="F215" s="83"/>
      <c r="G215" s="84"/>
      <c r="H215" s="50"/>
      <c r="I215" s="50"/>
      <c r="J215" s="47"/>
      <c r="K215" s="69"/>
    </row>
    <row r="216" spans="1:11">
      <c r="A216" s="76"/>
      <c r="B216" s="77" t="s">
        <v>217</v>
      </c>
      <c r="C216" s="78" t="s">
        <v>191</v>
      </c>
      <c r="D216" s="54"/>
      <c r="E216" s="79">
        <v>1</v>
      </c>
      <c r="F216" s="80"/>
      <c r="G216" s="79"/>
      <c r="H216" s="50">
        <f t="shared" ref="H216:H217" si="110">F216*$N$7+G216*$N$9</f>
        <v>0</v>
      </c>
      <c r="I216" s="50">
        <f t="shared" ref="I216:I217" si="111">H216*E216</f>
        <v>0</v>
      </c>
      <c r="J216" s="54"/>
      <c r="K216" s="97"/>
    </row>
    <row r="217" spans="1:11" ht="16.2" customHeight="1">
      <c r="A217" s="44"/>
      <c r="B217" s="45" t="s">
        <v>218</v>
      </c>
      <c r="C217" s="46" t="s">
        <v>191</v>
      </c>
      <c r="D217" s="81"/>
      <c r="E217" s="82">
        <v>1</v>
      </c>
      <c r="F217" s="80"/>
      <c r="G217" s="79"/>
      <c r="H217" s="50">
        <f t="shared" si="110"/>
        <v>0</v>
      </c>
      <c r="I217" s="50">
        <f t="shared" si="111"/>
        <v>0</v>
      </c>
      <c r="J217" s="47"/>
      <c r="K217" s="69"/>
    </row>
    <row r="218" spans="1:11">
      <c r="A218" s="51"/>
      <c r="B218" s="52"/>
      <c r="C218" s="53"/>
      <c r="D218" s="54"/>
      <c r="E218" s="55"/>
      <c r="F218" s="56"/>
      <c r="G218" s="55"/>
      <c r="H218" s="57"/>
      <c r="I218" s="57"/>
      <c r="J218" s="54"/>
      <c r="K218" s="97"/>
    </row>
    <row r="219" spans="1:11">
      <c r="A219" s="40" t="s">
        <v>219</v>
      </c>
      <c r="B219" s="41" t="s">
        <v>220</v>
      </c>
      <c r="C219" s="40"/>
      <c r="D219" s="42"/>
      <c r="E219" s="40"/>
      <c r="F219" s="43"/>
      <c r="G219" s="40"/>
      <c r="H219" s="40"/>
      <c r="I219" s="40"/>
      <c r="J219" s="42"/>
      <c r="K219" s="67">
        <f>SUM(I220:I252)</f>
        <v>0</v>
      </c>
    </row>
    <row r="220" spans="1:11" hidden="1">
      <c r="A220" s="76"/>
      <c r="B220" s="88" t="s">
        <v>221</v>
      </c>
      <c r="C220" s="89" t="s">
        <v>47</v>
      </c>
      <c r="D220" s="90"/>
      <c r="E220" s="91">
        <v>0</v>
      </c>
      <c r="F220" s="92"/>
      <c r="G220" s="91"/>
      <c r="H220" s="93">
        <v>1500</v>
      </c>
      <c r="I220" s="50">
        <f t="shared" ref="I220:I246" si="112">E220*H220</f>
        <v>0</v>
      </c>
      <c r="J220" s="54"/>
      <c r="K220" s="98"/>
    </row>
    <row r="221" spans="1:11">
      <c r="A221" s="76"/>
      <c r="B221" s="77" t="s">
        <v>222</v>
      </c>
      <c r="C221" s="78" t="s">
        <v>47</v>
      </c>
      <c r="D221" s="54"/>
      <c r="E221" s="79">
        <v>1</v>
      </c>
      <c r="F221" s="80"/>
      <c r="G221" s="79"/>
      <c r="H221" s="50">
        <f>F221*$N$7+G221*$N$9</f>
        <v>0</v>
      </c>
      <c r="I221" s="50">
        <f t="shared" ref="I221" si="113">H221*E221</f>
        <v>0</v>
      </c>
      <c r="J221" s="54"/>
      <c r="K221" s="98"/>
    </row>
    <row r="222" spans="1:11">
      <c r="A222" s="76"/>
      <c r="B222" s="86"/>
      <c r="C222" s="78"/>
      <c r="D222" s="54"/>
      <c r="E222" s="79"/>
      <c r="F222" s="80"/>
      <c r="G222" s="79"/>
      <c r="H222" s="87"/>
      <c r="I222" s="50"/>
      <c r="J222" s="54"/>
      <c r="K222" s="98"/>
    </row>
    <row r="223" spans="1:11">
      <c r="A223" s="76"/>
      <c r="B223" s="77" t="s">
        <v>223</v>
      </c>
      <c r="C223" s="78" t="s">
        <v>47</v>
      </c>
      <c r="D223" s="54"/>
      <c r="E223" s="79">
        <v>2</v>
      </c>
      <c r="F223" s="80"/>
      <c r="G223" s="79"/>
      <c r="H223" s="50">
        <f t="shared" ref="H223:H225" si="114">F223*$N$7+G223*$N$9</f>
        <v>0</v>
      </c>
      <c r="I223" s="50">
        <f t="shared" ref="I223" si="115">H223*E223</f>
        <v>0</v>
      </c>
      <c r="J223" s="54"/>
      <c r="K223" s="71"/>
    </row>
    <row r="224" spans="1:11">
      <c r="A224" s="44"/>
      <c r="B224" s="45" t="s">
        <v>224</v>
      </c>
      <c r="C224" s="46" t="s">
        <v>47</v>
      </c>
      <c r="D224" s="81"/>
      <c r="E224" s="82">
        <v>2</v>
      </c>
      <c r="F224" s="83"/>
      <c r="G224" s="84"/>
      <c r="H224" s="50">
        <f t="shared" si="114"/>
        <v>0</v>
      </c>
      <c r="I224" s="50">
        <f t="shared" ref="I224" si="116">H224*E224</f>
        <v>0</v>
      </c>
      <c r="J224" s="47"/>
      <c r="K224" s="69"/>
    </row>
    <row r="225" spans="1:13">
      <c r="A225" s="44"/>
      <c r="B225" s="85" t="s">
        <v>225</v>
      </c>
      <c r="C225" s="46" t="s">
        <v>47</v>
      </c>
      <c r="D225" s="81"/>
      <c r="E225" s="82">
        <v>2</v>
      </c>
      <c r="F225" s="83"/>
      <c r="G225" s="84"/>
      <c r="H225" s="50">
        <f t="shared" si="114"/>
        <v>0</v>
      </c>
      <c r="I225" s="50">
        <f t="shared" ref="I225" si="117">H225*E225</f>
        <v>0</v>
      </c>
      <c r="J225" s="47"/>
      <c r="K225" s="69"/>
    </row>
    <row r="226" spans="1:13">
      <c r="A226" s="76"/>
      <c r="B226" s="86"/>
      <c r="C226" s="78"/>
      <c r="D226" s="54"/>
      <c r="E226" s="79"/>
      <c r="F226" s="80"/>
      <c r="G226" s="79"/>
      <c r="H226" s="87"/>
      <c r="I226" s="50"/>
      <c r="J226" s="54"/>
      <c r="K226" s="98"/>
    </row>
    <row r="227" spans="1:13">
      <c r="A227" s="76"/>
      <c r="B227" s="86" t="s">
        <v>226</v>
      </c>
      <c r="C227" s="78" t="s">
        <v>47</v>
      </c>
      <c r="D227" s="54"/>
      <c r="E227" s="79">
        <v>15</v>
      </c>
      <c r="F227" s="80"/>
      <c r="G227" s="79"/>
      <c r="H227" s="50">
        <f t="shared" ref="H227:H228" si="118">F227*$N$7+G227*$N$9</f>
        <v>0</v>
      </c>
      <c r="I227" s="50">
        <f t="shared" ref="I227" si="119">H227*E227</f>
        <v>0</v>
      </c>
      <c r="J227" s="54"/>
      <c r="K227" s="71"/>
      <c r="M227" s="99"/>
    </row>
    <row r="228" spans="1:13">
      <c r="A228" s="44"/>
      <c r="B228" s="45" t="s">
        <v>227</v>
      </c>
      <c r="C228" s="46" t="s">
        <v>47</v>
      </c>
      <c r="D228" s="81"/>
      <c r="E228" s="82">
        <v>0</v>
      </c>
      <c r="F228" s="83"/>
      <c r="G228" s="84"/>
      <c r="H228" s="50">
        <f t="shared" si="118"/>
        <v>0</v>
      </c>
      <c r="I228" s="50">
        <f t="shared" ref="I228" si="120">H228*E228</f>
        <v>0</v>
      </c>
      <c r="J228" s="47"/>
      <c r="K228" s="69"/>
    </row>
    <row r="229" spans="1:13">
      <c r="A229" s="44"/>
      <c r="B229" s="45"/>
      <c r="C229" s="46"/>
      <c r="D229" s="81"/>
      <c r="E229" s="82"/>
      <c r="F229" s="83"/>
      <c r="G229" s="84"/>
      <c r="H229" s="50"/>
      <c r="I229" s="50"/>
      <c r="J229" s="47"/>
      <c r="K229" s="69"/>
    </row>
    <row r="230" spans="1:13">
      <c r="A230" s="44"/>
      <c r="B230" s="45" t="s">
        <v>228</v>
      </c>
      <c r="C230" s="46" t="s">
        <v>47</v>
      </c>
      <c r="D230" s="81"/>
      <c r="E230" s="82">
        <v>1</v>
      </c>
      <c r="F230" s="83"/>
      <c r="G230" s="84"/>
      <c r="H230" s="50">
        <f t="shared" ref="H230:H234" si="121">F230*$N$7+G230*$N$9</f>
        <v>0</v>
      </c>
      <c r="I230" s="50">
        <f t="shared" ref="I230" si="122">H230*E230</f>
        <v>0</v>
      </c>
      <c r="J230" s="47"/>
      <c r="K230" s="69"/>
    </row>
    <row r="231" spans="1:13">
      <c r="A231" s="44"/>
      <c r="B231" s="45" t="s">
        <v>229</v>
      </c>
      <c r="C231" s="46" t="s">
        <v>47</v>
      </c>
      <c r="D231" s="81"/>
      <c r="E231" s="82">
        <v>3</v>
      </c>
      <c r="F231" s="83"/>
      <c r="G231" s="84"/>
      <c r="H231" s="50">
        <f t="shared" si="121"/>
        <v>0</v>
      </c>
      <c r="I231" s="50">
        <f t="shared" si="112"/>
        <v>0</v>
      </c>
      <c r="J231" s="47"/>
      <c r="K231" s="69"/>
    </row>
    <row r="232" spans="1:13">
      <c r="A232" s="76"/>
      <c r="B232" s="77" t="s">
        <v>230</v>
      </c>
      <c r="C232" s="78" t="s">
        <v>47</v>
      </c>
      <c r="D232" s="54"/>
      <c r="E232" s="79">
        <v>3</v>
      </c>
      <c r="F232" s="80"/>
      <c r="G232" s="79"/>
      <c r="H232" s="50">
        <f t="shared" si="121"/>
        <v>0</v>
      </c>
      <c r="I232" s="50">
        <f t="shared" si="112"/>
        <v>0</v>
      </c>
      <c r="J232" s="54"/>
      <c r="K232" s="97"/>
    </row>
    <row r="233" spans="1:13">
      <c r="A233" s="44"/>
      <c r="B233" s="45" t="s">
        <v>231</v>
      </c>
      <c r="C233" s="46" t="s">
        <v>47</v>
      </c>
      <c r="D233" s="81"/>
      <c r="E233" s="82">
        <v>2</v>
      </c>
      <c r="F233" s="83"/>
      <c r="G233" s="84"/>
      <c r="H233" s="50">
        <f t="shared" si="121"/>
        <v>0</v>
      </c>
      <c r="I233" s="50">
        <f t="shared" ref="I233" si="123">H233*E233</f>
        <v>0</v>
      </c>
      <c r="J233" s="47"/>
      <c r="K233" s="69"/>
    </row>
    <row r="234" spans="1:13">
      <c r="A234" s="76"/>
      <c r="B234" s="77" t="s">
        <v>232</v>
      </c>
      <c r="C234" s="78" t="s">
        <v>47</v>
      </c>
      <c r="D234" s="54"/>
      <c r="E234" s="79">
        <v>3</v>
      </c>
      <c r="F234" s="80"/>
      <c r="G234" s="79"/>
      <c r="H234" s="50">
        <f t="shared" si="121"/>
        <v>0</v>
      </c>
      <c r="I234" s="50">
        <f t="shared" ref="I234" si="124">H234*E234</f>
        <v>0</v>
      </c>
      <c r="J234" s="54"/>
      <c r="K234" s="97"/>
    </row>
    <row r="235" spans="1:13">
      <c r="A235" s="44"/>
      <c r="B235" s="45"/>
      <c r="C235" s="46"/>
      <c r="D235" s="81"/>
      <c r="E235" s="82"/>
      <c r="F235" s="83"/>
      <c r="G235" s="84"/>
      <c r="H235" s="50"/>
      <c r="I235" s="50"/>
      <c r="J235" s="47"/>
      <c r="K235" s="69"/>
    </row>
    <row r="236" spans="1:13" hidden="1">
      <c r="A236" s="76"/>
      <c r="B236" s="77" t="s">
        <v>233</v>
      </c>
      <c r="C236" s="78" t="s">
        <v>47</v>
      </c>
      <c r="D236" s="54"/>
      <c r="E236" s="79">
        <v>0</v>
      </c>
      <c r="F236" s="80"/>
      <c r="G236" s="79"/>
      <c r="H236" s="87">
        <v>200</v>
      </c>
      <c r="I236" s="50">
        <f t="shared" si="112"/>
        <v>0</v>
      </c>
      <c r="J236" s="54"/>
      <c r="K236" s="97"/>
    </row>
    <row r="237" spans="1:13">
      <c r="A237" s="76"/>
      <c r="B237" s="77" t="s">
        <v>234</v>
      </c>
      <c r="C237" s="78" t="s">
        <v>47</v>
      </c>
      <c r="D237" s="54"/>
      <c r="E237" s="79">
        <v>75</v>
      </c>
      <c r="F237" s="80"/>
      <c r="G237" s="79"/>
      <c r="H237" s="50">
        <f>F237*$N$7+G237*$N$9</f>
        <v>0</v>
      </c>
      <c r="I237" s="50">
        <f t="shared" ref="I237" si="125">H237*E237</f>
        <v>0</v>
      </c>
      <c r="J237" s="54"/>
      <c r="K237" s="98"/>
    </row>
    <row r="238" spans="1:13">
      <c r="A238" s="44"/>
      <c r="B238" s="45" t="s">
        <v>235</v>
      </c>
      <c r="C238" s="46" t="s">
        <v>47</v>
      </c>
      <c r="D238" s="81"/>
      <c r="E238" s="82">
        <v>0</v>
      </c>
      <c r="F238" s="83"/>
      <c r="G238" s="84"/>
      <c r="H238" s="50">
        <v>10</v>
      </c>
      <c r="I238" s="50">
        <f t="shared" si="112"/>
        <v>0</v>
      </c>
      <c r="J238" s="47"/>
      <c r="K238" s="69"/>
    </row>
    <row r="239" spans="1:13" ht="16.2" customHeight="1">
      <c r="A239" s="44"/>
      <c r="B239" s="45" t="s">
        <v>236</v>
      </c>
      <c r="C239" s="46" t="s">
        <v>47</v>
      </c>
      <c r="D239" s="81"/>
      <c r="E239" s="82">
        <v>0</v>
      </c>
      <c r="F239" s="83"/>
      <c r="G239" s="84"/>
      <c r="H239" s="50">
        <v>1782</v>
      </c>
      <c r="I239" s="50">
        <f t="shared" si="112"/>
        <v>0</v>
      </c>
      <c r="J239" s="47"/>
      <c r="K239" s="69"/>
    </row>
    <row r="240" spans="1:13">
      <c r="A240" s="44"/>
      <c r="B240" s="45"/>
      <c r="C240" s="46"/>
      <c r="D240" s="81"/>
      <c r="E240" s="82"/>
      <c r="F240" s="83"/>
      <c r="G240" s="84"/>
      <c r="H240" s="50"/>
      <c r="I240" s="50"/>
      <c r="J240" s="47"/>
      <c r="K240" s="69"/>
    </row>
    <row r="241" spans="1:11">
      <c r="A241" s="44"/>
      <c r="B241" s="45" t="s">
        <v>237</v>
      </c>
      <c r="C241" s="46" t="s">
        <v>47</v>
      </c>
      <c r="D241" s="81"/>
      <c r="E241" s="82">
        <v>35</v>
      </c>
      <c r="F241" s="83"/>
      <c r="G241" s="84"/>
      <c r="H241" s="50">
        <f t="shared" ref="H241:H245" si="126">F241*$N$7+G241*$N$9</f>
        <v>0</v>
      </c>
      <c r="I241" s="50">
        <f t="shared" ref="I241" si="127">H241*E241</f>
        <v>0</v>
      </c>
      <c r="J241" s="47"/>
      <c r="K241" s="69"/>
    </row>
    <row r="242" spans="1:11">
      <c r="A242" s="44"/>
      <c r="B242" s="45" t="s">
        <v>238</v>
      </c>
      <c r="C242" s="46" t="s">
        <v>47</v>
      </c>
      <c r="D242" s="81"/>
      <c r="E242" s="82">
        <v>3</v>
      </c>
      <c r="F242" s="83"/>
      <c r="G242" s="84"/>
      <c r="H242" s="50">
        <f t="shared" si="126"/>
        <v>0</v>
      </c>
      <c r="I242" s="50">
        <f t="shared" ref="I242" si="128">H242*E242</f>
        <v>0</v>
      </c>
      <c r="J242" s="47"/>
      <c r="K242" s="69"/>
    </row>
    <row r="243" spans="1:11">
      <c r="A243" s="44"/>
      <c r="B243" s="45" t="s">
        <v>239</v>
      </c>
      <c r="C243" s="46" t="s">
        <v>47</v>
      </c>
      <c r="D243" s="81"/>
      <c r="E243" s="82">
        <v>190</v>
      </c>
      <c r="F243" s="83"/>
      <c r="G243" s="84"/>
      <c r="H243" s="50">
        <f t="shared" si="126"/>
        <v>0</v>
      </c>
      <c r="I243" s="50">
        <f t="shared" ref="I243" si="129">H243*E243</f>
        <v>0</v>
      </c>
      <c r="J243" s="47"/>
      <c r="K243" s="69"/>
    </row>
    <row r="244" spans="1:11">
      <c r="A244" s="76"/>
      <c r="B244" s="77" t="s">
        <v>240</v>
      </c>
      <c r="C244" s="78" t="s">
        <v>47</v>
      </c>
      <c r="D244" s="54"/>
      <c r="E244" s="79">
        <v>89</v>
      </c>
      <c r="F244" s="80"/>
      <c r="G244" s="79"/>
      <c r="H244" s="50">
        <f t="shared" si="126"/>
        <v>0</v>
      </c>
      <c r="I244" s="50">
        <f t="shared" ref="I244" si="130">H244*E244</f>
        <v>0</v>
      </c>
      <c r="J244" s="54"/>
      <c r="K244" s="97"/>
    </row>
    <row r="245" spans="1:11">
      <c r="A245" s="44"/>
      <c r="B245" s="45" t="s">
        <v>241</v>
      </c>
      <c r="C245" s="46" t="s">
        <v>47</v>
      </c>
      <c r="D245" s="81"/>
      <c r="E245" s="82">
        <v>4</v>
      </c>
      <c r="F245" s="83"/>
      <c r="G245" s="84"/>
      <c r="H245" s="50">
        <f t="shared" si="126"/>
        <v>0</v>
      </c>
      <c r="I245" s="50">
        <f t="shared" ref="I245" si="131">H245*E245</f>
        <v>0</v>
      </c>
      <c r="J245" s="47"/>
      <c r="K245" s="69"/>
    </row>
    <row r="246" spans="1:11" hidden="1">
      <c r="A246" s="76"/>
      <c r="B246" s="77" t="s">
        <v>242</v>
      </c>
      <c r="C246" s="78" t="s">
        <v>47</v>
      </c>
      <c r="D246" s="54"/>
      <c r="E246" s="79">
        <v>0</v>
      </c>
      <c r="F246" s="80"/>
      <c r="G246" s="79"/>
      <c r="H246" s="87">
        <v>110</v>
      </c>
      <c r="I246" s="50">
        <f t="shared" si="112"/>
        <v>0</v>
      </c>
      <c r="J246" s="54"/>
      <c r="K246" s="97"/>
    </row>
    <row r="247" spans="1:11">
      <c r="A247" s="44"/>
      <c r="B247" s="45" t="s">
        <v>243</v>
      </c>
      <c r="C247" s="46" t="s">
        <v>47</v>
      </c>
      <c r="D247" s="81"/>
      <c r="E247" s="82">
        <v>4</v>
      </c>
      <c r="F247" s="83"/>
      <c r="G247" s="84"/>
      <c r="H247" s="50">
        <f>F247*$N$7+G247*$N$9</f>
        <v>0</v>
      </c>
      <c r="I247" s="50">
        <f t="shared" ref="I247" si="132">H247*E247</f>
        <v>0</v>
      </c>
      <c r="J247" s="47"/>
      <c r="K247" s="69"/>
    </row>
    <row r="248" spans="1:11">
      <c r="A248" s="76"/>
      <c r="B248" s="77"/>
      <c r="C248" s="78"/>
      <c r="D248" s="54"/>
      <c r="E248" s="79"/>
      <c r="F248" s="80"/>
      <c r="G248" s="79"/>
      <c r="H248" s="87"/>
      <c r="I248" s="50"/>
      <c r="J248" s="54"/>
      <c r="K248" s="97"/>
    </row>
    <row r="249" spans="1:11">
      <c r="A249" s="76"/>
      <c r="B249" s="77" t="s">
        <v>244</v>
      </c>
      <c r="C249" s="78" t="s">
        <v>28</v>
      </c>
      <c r="D249" s="54"/>
      <c r="E249" s="79">
        <f>(E230+E231+E232+E243+E244)*30</f>
        <v>8580</v>
      </c>
      <c r="F249" s="80"/>
      <c r="G249" s="79"/>
      <c r="H249" s="50">
        <f t="shared" ref="H249:H251" si="133">F249*$N$7+G249*$N$9</f>
        <v>0</v>
      </c>
      <c r="I249" s="50">
        <f t="shared" ref="I249" si="134">H249*E249</f>
        <v>0</v>
      </c>
      <c r="J249" s="54"/>
      <c r="K249" s="97"/>
    </row>
    <row r="250" spans="1:11">
      <c r="A250" s="44"/>
      <c r="B250" s="45" t="s">
        <v>245</v>
      </c>
      <c r="C250" s="46" t="s">
        <v>28</v>
      </c>
      <c r="D250" s="81"/>
      <c r="E250" s="82">
        <f>(E227+E228+E241+E242)*30</f>
        <v>1590</v>
      </c>
      <c r="F250" s="83"/>
      <c r="G250" s="84"/>
      <c r="H250" s="50">
        <f t="shared" si="133"/>
        <v>0</v>
      </c>
      <c r="I250" s="50">
        <f t="shared" ref="I250" si="135">H250*E250</f>
        <v>0</v>
      </c>
      <c r="J250" s="47"/>
      <c r="K250" s="69"/>
    </row>
    <row r="251" spans="1:11">
      <c r="A251" s="76"/>
      <c r="B251" s="45" t="s">
        <v>203</v>
      </c>
      <c r="C251" s="78" t="s">
        <v>28</v>
      </c>
      <c r="D251" s="54"/>
      <c r="E251" s="79">
        <f>(+E220)*5</f>
        <v>0</v>
      </c>
      <c r="F251" s="80"/>
      <c r="G251" s="79"/>
      <c r="H251" s="50">
        <f t="shared" si="133"/>
        <v>0</v>
      </c>
      <c r="I251" s="50">
        <f t="shared" ref="I251" si="136">H251*E251</f>
        <v>0</v>
      </c>
      <c r="J251" s="54"/>
      <c r="K251" s="97"/>
    </row>
    <row r="252" spans="1:11">
      <c r="A252" s="44"/>
      <c r="B252" s="45"/>
      <c r="C252" s="46"/>
      <c r="D252" s="81"/>
      <c r="E252" s="82"/>
      <c r="F252" s="83"/>
      <c r="G252" s="84"/>
      <c r="H252" s="50"/>
      <c r="I252" s="50"/>
      <c r="J252" s="47"/>
      <c r="K252" s="69"/>
    </row>
    <row r="253" spans="1:11">
      <c r="A253" s="40" t="s">
        <v>246</v>
      </c>
      <c r="B253" s="41" t="s">
        <v>247</v>
      </c>
      <c r="C253" s="40"/>
      <c r="D253" s="42"/>
      <c r="E253" s="40"/>
      <c r="F253" s="43"/>
      <c r="G253" s="40"/>
      <c r="H253" s="40"/>
      <c r="I253" s="40"/>
      <c r="J253" s="42"/>
      <c r="K253" s="67">
        <f>SUM(I254:I273)</f>
        <v>0</v>
      </c>
    </row>
    <row r="254" spans="1:11">
      <c r="A254" s="44"/>
      <c r="B254" s="94"/>
      <c r="C254" s="78"/>
      <c r="D254" s="54"/>
      <c r="E254" s="79"/>
      <c r="F254" s="80"/>
      <c r="G254" s="79"/>
      <c r="H254" s="87"/>
      <c r="I254" s="87"/>
      <c r="J254" s="54"/>
      <c r="K254" s="98"/>
    </row>
    <row r="255" spans="1:11">
      <c r="A255" s="44"/>
      <c r="B255" s="95" t="s">
        <v>248</v>
      </c>
      <c r="C255" s="78"/>
      <c r="D255" s="54"/>
      <c r="E255" s="79"/>
      <c r="F255" s="80"/>
      <c r="G255" s="79"/>
      <c r="H255" s="87"/>
      <c r="I255" s="87"/>
      <c r="J255" s="54"/>
      <c r="K255" s="71"/>
    </row>
    <row r="256" spans="1:11">
      <c r="A256" s="44"/>
      <c r="B256" s="85" t="s">
        <v>249</v>
      </c>
      <c r="C256" s="96" t="s">
        <v>191</v>
      </c>
      <c r="D256" s="54"/>
      <c r="E256" s="79">
        <v>1</v>
      </c>
      <c r="F256" s="80"/>
      <c r="G256" s="79"/>
      <c r="H256" s="50">
        <f t="shared" ref="H256:H257" si="137">F256*$N$7+G256*$N$9</f>
        <v>0</v>
      </c>
      <c r="I256" s="50">
        <f t="shared" ref="I256" si="138">H256*E256</f>
        <v>0</v>
      </c>
      <c r="J256" s="54"/>
      <c r="K256" s="71"/>
    </row>
    <row r="257" spans="1:11">
      <c r="A257" s="44"/>
      <c r="B257" s="85" t="s">
        <v>250</v>
      </c>
      <c r="C257" s="96" t="s">
        <v>47</v>
      </c>
      <c r="D257" s="54"/>
      <c r="E257" s="79">
        <v>1</v>
      </c>
      <c r="F257" s="80"/>
      <c r="G257" s="79"/>
      <c r="H257" s="50">
        <f t="shared" si="137"/>
        <v>0</v>
      </c>
      <c r="I257" s="50">
        <f t="shared" ref="I257" si="139">H257*E257</f>
        <v>0</v>
      </c>
      <c r="J257" s="54"/>
      <c r="K257" s="71"/>
    </row>
    <row r="258" spans="1:11">
      <c r="A258" s="44"/>
      <c r="B258" s="85"/>
      <c r="C258" s="96"/>
      <c r="D258" s="54"/>
      <c r="E258" s="79"/>
      <c r="F258" s="80"/>
      <c r="G258" s="79"/>
      <c r="H258" s="100"/>
      <c r="I258" s="50"/>
      <c r="J258" s="54"/>
      <c r="K258" s="71"/>
    </row>
    <row r="259" spans="1:11">
      <c r="A259" s="44"/>
      <c r="B259" s="85" t="s">
        <v>251</v>
      </c>
      <c r="C259" s="96" t="s">
        <v>47</v>
      </c>
      <c r="D259" s="54"/>
      <c r="E259" s="79">
        <v>12</v>
      </c>
      <c r="F259" s="80"/>
      <c r="G259" s="79"/>
      <c r="H259" s="50">
        <f t="shared" ref="H259:H262" si="140">F259*$N$7+G259*$N$9</f>
        <v>0</v>
      </c>
      <c r="I259" s="50">
        <f t="shared" ref="I259" si="141">H259*E259</f>
        <v>0</v>
      </c>
      <c r="J259" s="54"/>
      <c r="K259" s="71"/>
    </row>
    <row r="260" spans="1:11">
      <c r="A260" s="44"/>
      <c r="B260" s="85" t="s">
        <v>252</v>
      </c>
      <c r="C260" s="96" t="s">
        <v>47</v>
      </c>
      <c r="D260" s="54"/>
      <c r="E260" s="79">
        <v>13</v>
      </c>
      <c r="F260" s="80"/>
      <c r="G260" s="79"/>
      <c r="H260" s="50">
        <f t="shared" si="140"/>
        <v>0</v>
      </c>
      <c r="I260" s="50">
        <f t="shared" ref="I260:I262" si="142">H260*E260</f>
        <v>0</v>
      </c>
      <c r="J260" s="54"/>
      <c r="K260" s="71"/>
    </row>
    <row r="261" spans="1:11">
      <c r="A261" s="44"/>
      <c r="B261" s="85" t="s">
        <v>253</v>
      </c>
      <c r="C261" s="96" t="s">
        <v>47</v>
      </c>
      <c r="D261" s="54"/>
      <c r="E261" s="79">
        <v>23</v>
      </c>
      <c r="F261" s="80"/>
      <c r="G261" s="79"/>
      <c r="H261" s="50">
        <f t="shared" si="140"/>
        <v>0</v>
      </c>
      <c r="I261" s="50">
        <f t="shared" si="142"/>
        <v>0</v>
      </c>
      <c r="J261" s="54"/>
      <c r="K261" s="71"/>
    </row>
    <row r="262" spans="1:11">
      <c r="A262" s="44"/>
      <c r="B262" s="45" t="s">
        <v>254</v>
      </c>
      <c r="C262" s="46" t="s">
        <v>47</v>
      </c>
      <c r="D262" s="47"/>
      <c r="E262" s="48">
        <v>7</v>
      </c>
      <c r="F262" s="49"/>
      <c r="G262" s="48"/>
      <c r="H262" s="50">
        <f t="shared" si="140"/>
        <v>0</v>
      </c>
      <c r="I262" s="50">
        <f t="shared" si="142"/>
        <v>0</v>
      </c>
      <c r="J262" s="47"/>
      <c r="K262" s="116"/>
    </row>
    <row r="263" spans="1:11">
      <c r="A263" s="44"/>
      <c r="B263" s="101"/>
      <c r="C263" s="96"/>
      <c r="D263" s="54"/>
      <c r="E263" s="79"/>
      <c r="F263" s="80"/>
      <c r="G263" s="79"/>
      <c r="H263" s="100">
        <v>0</v>
      </c>
      <c r="I263" s="50"/>
      <c r="J263" s="54"/>
      <c r="K263" s="71"/>
    </row>
    <row r="264" spans="1:11">
      <c r="A264" s="44"/>
      <c r="B264" s="85" t="s">
        <v>255</v>
      </c>
      <c r="C264" s="96" t="s">
        <v>28</v>
      </c>
      <c r="D264" s="54"/>
      <c r="E264" s="79">
        <f>E259*20</f>
        <v>240</v>
      </c>
      <c r="F264" s="80"/>
      <c r="G264" s="79"/>
      <c r="H264" s="50">
        <f t="shared" ref="H264:H266" si="143">F264*$N$7+G264*$N$9</f>
        <v>0</v>
      </c>
      <c r="I264" s="50">
        <f t="shared" ref="I264" si="144">H264*E264</f>
        <v>0</v>
      </c>
      <c r="J264" s="54"/>
      <c r="K264" s="71"/>
    </row>
    <row r="265" spans="1:11">
      <c r="A265" s="44"/>
      <c r="B265" s="85" t="s">
        <v>256</v>
      </c>
      <c r="C265" s="96" t="s">
        <v>28</v>
      </c>
      <c r="D265" s="54"/>
      <c r="E265" s="79">
        <f>(E262+E260+E257+E261)*20</f>
        <v>880</v>
      </c>
      <c r="F265" s="80"/>
      <c r="G265" s="79"/>
      <c r="H265" s="50">
        <f t="shared" si="143"/>
        <v>0</v>
      </c>
      <c r="I265" s="50">
        <f t="shared" ref="I265" si="145">H265*E265</f>
        <v>0</v>
      </c>
      <c r="J265" s="54"/>
      <c r="K265" s="71"/>
    </row>
    <row r="266" spans="1:11">
      <c r="A266" s="44"/>
      <c r="B266" s="85" t="s">
        <v>257</v>
      </c>
      <c r="C266" s="96" t="s">
        <v>28</v>
      </c>
      <c r="D266" s="54"/>
      <c r="E266" s="79">
        <f>(SUM(E268:E268)*50)</f>
        <v>50</v>
      </c>
      <c r="F266" s="80"/>
      <c r="G266" s="79"/>
      <c r="H266" s="50">
        <f t="shared" si="143"/>
        <v>0</v>
      </c>
      <c r="I266" s="50">
        <f t="shared" ref="I266" si="146">H266*E266</f>
        <v>0</v>
      </c>
      <c r="J266" s="54"/>
      <c r="K266" s="71"/>
    </row>
    <row r="267" spans="1:11">
      <c r="A267" s="44"/>
      <c r="B267" s="85"/>
      <c r="C267" s="96"/>
      <c r="D267" s="54"/>
      <c r="E267" s="79"/>
      <c r="F267" s="80"/>
      <c r="G267" s="79"/>
      <c r="H267" s="100">
        <v>0</v>
      </c>
      <c r="I267" s="50"/>
      <c r="J267" s="54"/>
      <c r="K267" s="71"/>
    </row>
    <row r="268" spans="1:11">
      <c r="A268" s="44"/>
      <c r="B268" s="85" t="s">
        <v>258</v>
      </c>
      <c r="C268" s="96" t="s">
        <v>191</v>
      </c>
      <c r="D268" s="54"/>
      <c r="E268" s="79">
        <v>1</v>
      </c>
      <c r="F268" s="80"/>
      <c r="G268" s="79"/>
      <c r="H268" s="50">
        <f t="shared" ref="H268:H269" si="147">F268*$N$7+G268*$N$9</f>
        <v>0</v>
      </c>
      <c r="I268" s="50">
        <f t="shared" ref="I268" si="148">H268*E268</f>
        <v>0</v>
      </c>
      <c r="J268" s="54"/>
      <c r="K268" s="71"/>
    </row>
    <row r="269" spans="1:11">
      <c r="A269" s="44"/>
      <c r="B269" s="102" t="s">
        <v>259</v>
      </c>
      <c r="C269" s="103" t="s">
        <v>191</v>
      </c>
      <c r="D269" s="90"/>
      <c r="E269" s="91">
        <v>1</v>
      </c>
      <c r="F269" s="92"/>
      <c r="G269" s="91"/>
      <c r="H269" s="104">
        <f t="shared" si="147"/>
        <v>0</v>
      </c>
      <c r="I269" s="104">
        <f t="shared" ref="I269" si="149">E269*H269</f>
        <v>0</v>
      </c>
      <c r="J269" s="54"/>
      <c r="K269" s="71"/>
    </row>
    <row r="270" spans="1:11">
      <c r="A270" s="44"/>
      <c r="B270" s="102" t="s">
        <v>260</v>
      </c>
      <c r="C270" s="103" t="s">
        <v>47</v>
      </c>
      <c r="D270" s="90"/>
      <c r="E270" s="91">
        <v>6</v>
      </c>
      <c r="F270" s="92"/>
      <c r="G270" s="91"/>
      <c r="H270" s="104">
        <f t="shared" ref="H270" si="150">F270*$N$7+G270*$N$9</f>
        <v>0</v>
      </c>
      <c r="I270" s="104">
        <f t="shared" ref="I270" si="151">E270*H270</f>
        <v>0</v>
      </c>
      <c r="J270" s="54"/>
      <c r="K270" s="71"/>
    </row>
    <row r="271" spans="1:11">
      <c r="A271" s="44"/>
      <c r="B271" s="85"/>
      <c r="C271" s="96"/>
      <c r="D271" s="54"/>
      <c r="E271" s="79"/>
      <c r="F271" s="80"/>
      <c r="G271" s="79"/>
      <c r="H271" s="100"/>
      <c r="I271" s="50"/>
      <c r="J271" s="54"/>
      <c r="K271" s="71"/>
    </row>
    <row r="272" spans="1:11">
      <c r="A272" s="44"/>
      <c r="B272" s="85" t="s">
        <v>261</v>
      </c>
      <c r="C272" s="96" t="s">
        <v>191</v>
      </c>
      <c r="D272" s="54"/>
      <c r="E272" s="79">
        <v>1</v>
      </c>
      <c r="F272" s="80"/>
      <c r="G272" s="79"/>
      <c r="H272" s="50">
        <f t="shared" ref="H272:H273" si="152">F272*$N$7+G272*$N$9</f>
        <v>0</v>
      </c>
      <c r="I272" s="50">
        <f t="shared" ref="I272" si="153">H272*E272</f>
        <v>0</v>
      </c>
      <c r="J272" s="54"/>
      <c r="K272" s="71"/>
    </row>
    <row r="273" spans="1:11">
      <c r="A273" s="44"/>
      <c r="B273" s="85" t="s">
        <v>262</v>
      </c>
      <c r="C273" s="96" t="s">
        <v>191</v>
      </c>
      <c r="D273" s="54"/>
      <c r="E273" s="79">
        <v>1</v>
      </c>
      <c r="F273" s="80"/>
      <c r="G273" s="79"/>
      <c r="H273" s="50">
        <f t="shared" si="152"/>
        <v>0</v>
      </c>
      <c r="I273" s="50">
        <f t="shared" ref="I273" si="154">H273*E273</f>
        <v>0</v>
      </c>
      <c r="J273" s="54"/>
      <c r="K273" s="71"/>
    </row>
    <row r="274" spans="1:11">
      <c r="A274" s="105"/>
      <c r="B274" s="106"/>
      <c r="C274" s="107"/>
      <c r="D274" s="108"/>
      <c r="E274" s="109"/>
      <c r="F274" s="110"/>
      <c r="G274" s="109"/>
      <c r="H274" s="111"/>
      <c r="I274" s="111"/>
      <c r="J274" s="108"/>
      <c r="K274" s="111"/>
    </row>
    <row r="275" spans="1:11">
      <c r="A275" s="40" t="s">
        <v>263</v>
      </c>
      <c r="B275" s="41" t="s">
        <v>264</v>
      </c>
      <c r="C275" s="40"/>
      <c r="D275" s="42"/>
      <c r="E275" s="40"/>
      <c r="F275" s="43"/>
      <c r="G275" s="40"/>
      <c r="H275" s="40"/>
      <c r="I275" s="40"/>
      <c r="J275" s="42"/>
      <c r="K275" s="67">
        <f>SUM(I276:I363)</f>
        <v>0</v>
      </c>
    </row>
    <row r="276" spans="1:11" ht="14.4" customHeight="1">
      <c r="A276" s="44"/>
      <c r="B276" s="112"/>
      <c r="C276" s="96"/>
      <c r="D276" s="54"/>
      <c r="E276" s="79"/>
      <c r="F276" s="80"/>
      <c r="G276" s="79"/>
      <c r="H276" s="100"/>
      <c r="I276" s="50"/>
      <c r="J276" s="54"/>
      <c r="K276" s="71"/>
    </row>
    <row r="277" spans="1:11">
      <c r="A277" s="44"/>
      <c r="B277" s="94" t="s">
        <v>265</v>
      </c>
      <c r="C277" s="78"/>
      <c r="D277" s="54"/>
      <c r="E277" s="79"/>
      <c r="F277" s="80"/>
      <c r="G277" s="79"/>
      <c r="H277" s="87"/>
      <c r="I277" s="87"/>
      <c r="J277" s="54"/>
      <c r="K277" s="98"/>
    </row>
    <row r="278" spans="1:11">
      <c r="A278" s="44"/>
      <c r="B278" s="113" t="s">
        <v>266</v>
      </c>
      <c r="C278" s="78" t="s">
        <v>47</v>
      </c>
      <c r="D278" s="54"/>
      <c r="E278" s="79">
        <v>1</v>
      </c>
      <c r="F278" s="80"/>
      <c r="G278" s="79"/>
      <c r="H278" s="50">
        <f>F278*$N$7+G278*$N$9</f>
        <v>0</v>
      </c>
      <c r="I278" s="50">
        <f>H278*E278</f>
        <v>0</v>
      </c>
      <c r="J278" s="54"/>
      <c r="K278" s="71"/>
    </row>
    <row r="279" spans="1:11">
      <c r="A279" s="44"/>
      <c r="B279" s="85" t="s">
        <v>267</v>
      </c>
      <c r="C279" s="96" t="s">
        <v>47</v>
      </c>
      <c r="D279" s="54"/>
      <c r="E279" s="79">
        <v>2</v>
      </c>
      <c r="F279" s="80"/>
      <c r="G279" s="79"/>
      <c r="H279" s="50">
        <f>F279*$N$7+G279*$N$9</f>
        <v>0</v>
      </c>
      <c r="I279" s="50">
        <f t="shared" ref="I279" si="155">H279*E279</f>
        <v>0</v>
      </c>
      <c r="J279" s="54"/>
      <c r="K279" s="71"/>
    </row>
    <row r="280" spans="1:11" ht="14.4" customHeight="1">
      <c r="A280" s="44"/>
      <c r="B280" s="85"/>
      <c r="C280" s="96"/>
      <c r="D280" s="54"/>
      <c r="E280" s="79"/>
      <c r="F280" s="80"/>
      <c r="G280" s="79"/>
      <c r="H280" s="100"/>
      <c r="I280" s="50"/>
      <c r="J280" s="54"/>
      <c r="K280" s="71"/>
    </row>
    <row r="281" spans="1:11">
      <c r="A281" s="44"/>
      <c r="B281" s="85" t="s">
        <v>268</v>
      </c>
      <c r="C281" s="96" t="s">
        <v>47</v>
      </c>
      <c r="D281" s="54"/>
      <c r="E281" s="79">
        <v>10</v>
      </c>
      <c r="F281" s="80"/>
      <c r="G281" s="79"/>
      <c r="H281" s="50">
        <f>F281*$N$7+G281*$N$9</f>
        <v>0</v>
      </c>
      <c r="I281" s="50">
        <f t="shared" ref="I281:I282" si="156">H281*E281</f>
        <v>0</v>
      </c>
      <c r="J281" s="54"/>
      <c r="K281" s="71"/>
    </row>
    <row r="282" spans="1:11">
      <c r="A282" s="44"/>
      <c r="B282" s="85" t="s">
        <v>269</v>
      </c>
      <c r="C282" s="96" t="s">
        <v>47</v>
      </c>
      <c r="D282" s="54"/>
      <c r="E282" s="79">
        <v>5</v>
      </c>
      <c r="F282" s="80"/>
      <c r="G282" s="79"/>
      <c r="H282" s="50">
        <f>F282*$N$7+G282*$N$9</f>
        <v>0</v>
      </c>
      <c r="I282" s="50">
        <f t="shared" si="156"/>
        <v>0</v>
      </c>
      <c r="J282" s="54"/>
      <c r="K282" s="71"/>
    </row>
    <row r="283" spans="1:11">
      <c r="A283" s="44"/>
      <c r="B283" s="85"/>
      <c r="C283" s="114"/>
      <c r="D283" s="54"/>
      <c r="E283" s="79"/>
      <c r="F283" s="80"/>
      <c r="G283" s="79"/>
      <c r="H283" s="87"/>
      <c r="I283" s="87"/>
      <c r="J283" s="54"/>
      <c r="K283" s="71"/>
    </row>
    <row r="284" spans="1:11">
      <c r="A284" s="44"/>
      <c r="B284" s="85" t="s">
        <v>270</v>
      </c>
      <c r="C284" s="96" t="s">
        <v>47</v>
      </c>
      <c r="D284" s="54"/>
      <c r="E284" s="79">
        <v>5</v>
      </c>
      <c r="F284" s="80"/>
      <c r="G284" s="79"/>
      <c r="H284" s="50">
        <f>F284*$N$7+G284*$N$9</f>
        <v>0</v>
      </c>
      <c r="I284" s="50">
        <f t="shared" ref="I284" si="157">H284*E284</f>
        <v>0</v>
      </c>
      <c r="J284" s="54"/>
      <c r="K284" s="71"/>
    </row>
    <row r="285" spans="1:11">
      <c r="A285" s="44"/>
      <c r="B285" s="85"/>
      <c r="C285" s="114"/>
      <c r="D285" s="54"/>
      <c r="E285" s="79"/>
      <c r="F285" s="80"/>
      <c r="G285" s="79"/>
      <c r="H285" s="87"/>
      <c r="I285" s="87"/>
      <c r="J285" s="54"/>
      <c r="K285" s="71"/>
    </row>
    <row r="286" spans="1:11">
      <c r="A286" s="44"/>
      <c r="B286" s="94" t="s">
        <v>271</v>
      </c>
      <c r="C286" s="78"/>
      <c r="D286" s="54"/>
      <c r="E286" s="79"/>
      <c r="F286" s="80"/>
      <c r="G286" s="79"/>
      <c r="H286" s="87"/>
      <c r="I286" s="87"/>
      <c r="J286" s="54"/>
      <c r="K286" s="98"/>
    </row>
    <row r="287" spans="1:11">
      <c r="A287" s="44"/>
      <c r="B287" s="113" t="s">
        <v>266</v>
      </c>
      <c r="C287" s="78" t="s">
        <v>47</v>
      </c>
      <c r="D287" s="54"/>
      <c r="E287" s="79">
        <v>1</v>
      </c>
      <c r="F287" s="80"/>
      <c r="G287" s="79"/>
      <c r="H287" s="50">
        <f>F287*$N$7+G287*$N$9</f>
        <v>0</v>
      </c>
      <c r="I287" s="50">
        <f>H287*E287</f>
        <v>0</v>
      </c>
      <c r="J287" s="54"/>
      <c r="K287" s="71"/>
    </row>
    <row r="288" spans="1:11">
      <c r="A288" s="44"/>
      <c r="B288" s="85" t="s">
        <v>267</v>
      </c>
      <c r="C288" s="96" t="s">
        <v>47</v>
      </c>
      <c r="D288" s="54"/>
      <c r="E288" s="79">
        <v>1</v>
      </c>
      <c r="F288" s="80"/>
      <c r="G288" s="79"/>
      <c r="H288" s="50">
        <f>F288*$N$7+G288*$N$9</f>
        <v>0</v>
      </c>
      <c r="I288" s="50">
        <f t="shared" ref="I288:I289" si="158">H288*E288</f>
        <v>0</v>
      </c>
      <c r="J288" s="54"/>
      <c r="K288" s="71"/>
    </row>
    <row r="289" spans="1:11">
      <c r="A289" s="44"/>
      <c r="B289" s="85" t="s">
        <v>272</v>
      </c>
      <c r="C289" s="96" t="s">
        <v>47</v>
      </c>
      <c r="D289" s="54"/>
      <c r="E289" s="79">
        <v>1</v>
      </c>
      <c r="F289" s="80"/>
      <c r="G289" s="79"/>
      <c r="H289" s="50">
        <f>F289*$N$7+G289*$N$9</f>
        <v>0</v>
      </c>
      <c r="I289" s="50">
        <f t="shared" si="158"/>
        <v>0</v>
      </c>
      <c r="J289" s="54"/>
      <c r="K289" s="71"/>
    </row>
    <row r="290" spans="1:11" ht="14.4" customHeight="1">
      <c r="A290" s="44"/>
      <c r="B290" s="85"/>
      <c r="C290" s="96"/>
      <c r="D290" s="54"/>
      <c r="E290" s="79"/>
      <c r="F290" s="80"/>
      <c r="G290" s="79"/>
      <c r="H290" s="100"/>
      <c r="I290" s="50"/>
      <c r="J290" s="54"/>
      <c r="K290" s="71"/>
    </row>
    <row r="291" spans="1:11">
      <c r="A291" s="44"/>
      <c r="B291" s="85" t="s">
        <v>268</v>
      </c>
      <c r="C291" s="96" t="s">
        <v>47</v>
      </c>
      <c r="D291" s="54"/>
      <c r="E291" s="79">
        <v>10</v>
      </c>
      <c r="F291" s="80"/>
      <c r="G291" s="79"/>
      <c r="H291" s="50">
        <f>F291*$N$7+G291*$N$9</f>
        <v>0</v>
      </c>
      <c r="I291" s="50">
        <f t="shared" ref="I291:I294" si="159">H291*E291</f>
        <v>0</v>
      </c>
      <c r="J291" s="54"/>
      <c r="K291" s="71"/>
    </row>
    <row r="292" spans="1:11">
      <c r="A292" s="44"/>
      <c r="B292" s="85" t="s">
        <v>269</v>
      </c>
      <c r="C292" s="96" t="s">
        <v>47</v>
      </c>
      <c r="D292" s="54"/>
      <c r="E292" s="79">
        <v>3</v>
      </c>
      <c r="F292" s="80"/>
      <c r="G292" s="79"/>
      <c r="H292" s="50">
        <f>F292*$N$7+G292*$N$9</f>
        <v>0</v>
      </c>
      <c r="I292" s="50">
        <f t="shared" si="159"/>
        <v>0</v>
      </c>
      <c r="J292" s="54"/>
      <c r="K292" s="71"/>
    </row>
    <row r="293" spans="1:11">
      <c r="A293" s="44"/>
      <c r="B293" s="85" t="s">
        <v>273</v>
      </c>
      <c r="C293" s="96" t="s">
        <v>47</v>
      </c>
      <c r="D293" s="54"/>
      <c r="E293" s="79">
        <v>1</v>
      </c>
      <c r="F293" s="80"/>
      <c r="G293" s="79"/>
      <c r="H293" s="50">
        <f>F293*$N$7+G293*$N$9</f>
        <v>0</v>
      </c>
      <c r="I293" s="50">
        <f t="shared" si="159"/>
        <v>0</v>
      </c>
      <c r="J293" s="54"/>
      <c r="K293" s="71"/>
    </row>
    <row r="294" spans="1:11">
      <c r="A294" s="44"/>
      <c r="B294" s="85" t="s">
        <v>274</v>
      </c>
      <c r="C294" s="96" t="s">
        <v>47</v>
      </c>
      <c r="D294" s="54"/>
      <c r="E294" s="79">
        <v>1</v>
      </c>
      <c r="F294" s="80"/>
      <c r="G294" s="79"/>
      <c r="H294" s="50">
        <f>F294*$N$7+G294*$N$9</f>
        <v>0</v>
      </c>
      <c r="I294" s="50">
        <f t="shared" si="159"/>
        <v>0</v>
      </c>
      <c r="J294" s="54"/>
      <c r="K294" s="71"/>
    </row>
    <row r="295" spans="1:11">
      <c r="A295" s="44"/>
      <c r="B295" s="85"/>
      <c r="C295" s="114"/>
      <c r="D295" s="54"/>
      <c r="E295" s="79"/>
      <c r="F295" s="80"/>
      <c r="G295" s="79"/>
      <c r="H295" s="87"/>
      <c r="I295" s="87"/>
      <c r="J295" s="54"/>
      <c r="K295" s="71"/>
    </row>
    <row r="296" spans="1:11">
      <c r="A296" s="44"/>
      <c r="B296" s="115" t="s">
        <v>275</v>
      </c>
      <c r="C296" s="78"/>
      <c r="D296" s="54"/>
      <c r="E296" s="79"/>
      <c r="F296" s="80"/>
      <c r="G296" s="79"/>
      <c r="H296" s="87"/>
      <c r="I296" s="87"/>
      <c r="J296" s="54"/>
      <c r="K296" s="98"/>
    </row>
    <row r="297" spans="1:11">
      <c r="A297" s="44"/>
      <c r="B297" s="85" t="s">
        <v>276</v>
      </c>
      <c r="C297" s="96" t="s">
        <v>47</v>
      </c>
      <c r="D297" s="54"/>
      <c r="E297" s="79">
        <v>1</v>
      </c>
      <c r="F297" s="80"/>
      <c r="G297" s="79"/>
      <c r="H297" s="50">
        <f>F297*$N$7+G297*$N$9</f>
        <v>0</v>
      </c>
      <c r="I297" s="50">
        <f t="shared" ref="I297:I299" si="160">H297*E297</f>
        <v>0</v>
      </c>
      <c r="J297" s="54"/>
      <c r="K297" s="71"/>
    </row>
    <row r="298" spans="1:11">
      <c r="A298" s="44"/>
      <c r="B298" s="85" t="s">
        <v>277</v>
      </c>
      <c r="C298" s="96" t="s">
        <v>47</v>
      </c>
      <c r="D298" s="54"/>
      <c r="E298" s="79">
        <v>1</v>
      </c>
      <c r="F298" s="80"/>
      <c r="G298" s="79"/>
      <c r="H298" s="50">
        <f>F298*$N$7+G298*$N$9</f>
        <v>0</v>
      </c>
      <c r="I298" s="50">
        <f t="shared" si="160"/>
        <v>0</v>
      </c>
      <c r="J298" s="54"/>
      <c r="K298" s="71"/>
    </row>
    <row r="299" spans="1:11">
      <c r="A299" s="44"/>
      <c r="B299" s="85" t="s">
        <v>278</v>
      </c>
      <c r="C299" s="96" t="s">
        <v>47</v>
      </c>
      <c r="D299" s="54"/>
      <c r="E299" s="79">
        <v>1</v>
      </c>
      <c r="F299" s="80"/>
      <c r="G299" s="79"/>
      <c r="H299" s="50">
        <f>F299*$N$7+G299*$N$9</f>
        <v>0</v>
      </c>
      <c r="I299" s="50">
        <f t="shared" si="160"/>
        <v>0</v>
      </c>
      <c r="J299" s="54"/>
      <c r="K299" s="71"/>
    </row>
    <row r="300" spans="1:11">
      <c r="A300" s="44"/>
      <c r="B300" s="85"/>
      <c r="C300" s="114"/>
      <c r="D300" s="54"/>
      <c r="E300" s="79"/>
      <c r="F300" s="80"/>
      <c r="G300" s="79"/>
      <c r="H300" s="87"/>
      <c r="I300" s="87"/>
      <c r="J300" s="54"/>
      <c r="K300" s="71"/>
    </row>
    <row r="301" spans="1:11">
      <c r="A301" s="44"/>
      <c r="B301" s="85" t="s">
        <v>270</v>
      </c>
      <c r="C301" s="96" t="s">
        <v>47</v>
      </c>
      <c r="D301" s="54"/>
      <c r="E301" s="79">
        <v>3</v>
      </c>
      <c r="F301" s="80"/>
      <c r="G301" s="79"/>
      <c r="H301" s="50">
        <f>F301*$N$7+G301*$N$9</f>
        <v>0</v>
      </c>
      <c r="I301" s="50">
        <f t="shared" ref="I301" si="161">H301*E301</f>
        <v>0</v>
      </c>
      <c r="J301" s="54"/>
      <c r="K301" s="71"/>
    </row>
    <row r="302" spans="1:11">
      <c r="A302" s="44"/>
      <c r="B302" s="85"/>
      <c r="C302" s="114"/>
      <c r="D302" s="54"/>
      <c r="E302" s="79"/>
      <c r="F302" s="80"/>
      <c r="G302" s="79"/>
      <c r="H302" s="87"/>
      <c r="I302" s="87"/>
      <c r="J302" s="54"/>
      <c r="K302" s="71"/>
    </row>
    <row r="303" spans="1:11">
      <c r="A303" s="44"/>
      <c r="B303" s="94" t="s">
        <v>279</v>
      </c>
      <c r="C303" s="78"/>
      <c r="D303" s="54"/>
      <c r="E303" s="79"/>
      <c r="F303" s="80"/>
      <c r="G303" s="79"/>
      <c r="H303" s="87"/>
      <c r="I303" s="87"/>
      <c r="J303" s="54"/>
      <c r="K303" s="98"/>
    </row>
    <row r="304" spans="1:11">
      <c r="A304" s="44"/>
      <c r="B304" s="113" t="s">
        <v>266</v>
      </c>
      <c r="C304" s="78" t="s">
        <v>47</v>
      </c>
      <c r="D304" s="54"/>
      <c r="E304" s="79">
        <v>1</v>
      </c>
      <c r="F304" s="80"/>
      <c r="G304" s="79"/>
      <c r="H304" s="50">
        <f>F304*$N$7+G304*$N$9</f>
        <v>0</v>
      </c>
      <c r="I304" s="50">
        <f>H304*E304</f>
        <v>0</v>
      </c>
      <c r="J304" s="54"/>
      <c r="K304" s="71"/>
    </row>
    <row r="305" spans="1:11">
      <c r="A305" s="44"/>
      <c r="B305" s="85" t="s">
        <v>267</v>
      </c>
      <c r="C305" s="96" t="s">
        <v>47</v>
      </c>
      <c r="D305" s="54"/>
      <c r="E305" s="79">
        <v>2</v>
      </c>
      <c r="F305" s="80"/>
      <c r="G305" s="79"/>
      <c r="H305" s="50">
        <f>F305*$N$7+G305*$N$9</f>
        <v>0</v>
      </c>
      <c r="I305" s="50">
        <f t="shared" ref="I305:I306" si="162">H305*E305</f>
        <v>0</v>
      </c>
      <c r="J305" s="54"/>
      <c r="K305" s="71"/>
    </row>
    <row r="306" spans="1:11">
      <c r="A306" s="44"/>
      <c r="B306" s="85" t="s">
        <v>272</v>
      </c>
      <c r="C306" s="96" t="s">
        <v>47</v>
      </c>
      <c r="D306" s="54"/>
      <c r="E306" s="79">
        <v>1</v>
      </c>
      <c r="F306" s="80"/>
      <c r="G306" s="79"/>
      <c r="H306" s="50">
        <f>F306*$N$7+G306*$N$9</f>
        <v>0</v>
      </c>
      <c r="I306" s="50">
        <f t="shared" si="162"/>
        <v>0</v>
      </c>
      <c r="J306" s="54"/>
      <c r="K306" s="71"/>
    </row>
    <row r="307" spans="1:11" ht="14.4" customHeight="1">
      <c r="A307" s="44"/>
      <c r="B307" s="85"/>
      <c r="C307" s="96"/>
      <c r="D307" s="54"/>
      <c r="E307" s="79"/>
      <c r="F307" s="80"/>
      <c r="G307" s="79"/>
      <c r="H307" s="100"/>
      <c r="I307" s="50"/>
      <c r="J307" s="54"/>
      <c r="K307" s="71"/>
    </row>
    <row r="308" spans="1:11">
      <c r="A308" s="44"/>
      <c r="B308" s="85" t="s">
        <v>268</v>
      </c>
      <c r="C308" s="96" t="s">
        <v>47</v>
      </c>
      <c r="D308" s="54"/>
      <c r="E308" s="79">
        <v>9</v>
      </c>
      <c r="F308" s="80"/>
      <c r="G308" s="79"/>
      <c r="H308" s="50">
        <f>F308*$N$7+G308*$N$9</f>
        <v>0</v>
      </c>
      <c r="I308" s="50">
        <f t="shared" ref="I308:I310" si="163">H308*E308</f>
        <v>0</v>
      </c>
      <c r="J308" s="54"/>
      <c r="K308" s="71"/>
    </row>
    <row r="309" spans="1:11">
      <c r="A309" s="44"/>
      <c r="B309" s="85" t="s">
        <v>269</v>
      </c>
      <c r="C309" s="96" t="s">
        <v>47</v>
      </c>
      <c r="D309" s="54"/>
      <c r="E309" s="79">
        <v>1</v>
      </c>
      <c r="F309" s="80"/>
      <c r="G309" s="79"/>
      <c r="H309" s="50">
        <f>F309*$N$7+G309*$N$9</f>
        <v>0</v>
      </c>
      <c r="I309" s="50">
        <f t="shared" si="163"/>
        <v>0</v>
      </c>
      <c r="J309" s="54"/>
      <c r="K309" s="71"/>
    </row>
    <row r="310" spans="1:11">
      <c r="A310" s="44"/>
      <c r="B310" s="85" t="s">
        <v>274</v>
      </c>
      <c r="C310" s="96" t="s">
        <v>47</v>
      </c>
      <c r="D310" s="54"/>
      <c r="E310" s="79">
        <v>1</v>
      </c>
      <c r="F310" s="80"/>
      <c r="G310" s="79"/>
      <c r="H310" s="50">
        <f>F310*$N$7+G310*$N$9</f>
        <v>0</v>
      </c>
      <c r="I310" s="50">
        <f t="shared" si="163"/>
        <v>0</v>
      </c>
      <c r="J310" s="54"/>
      <c r="K310" s="71"/>
    </row>
    <row r="311" spans="1:11">
      <c r="A311" s="44"/>
      <c r="B311" s="85"/>
      <c r="C311" s="114"/>
      <c r="D311" s="54"/>
      <c r="E311" s="79"/>
      <c r="F311" s="80"/>
      <c r="G311" s="79"/>
      <c r="H311" s="87"/>
      <c r="I311" s="87"/>
      <c r="J311" s="54"/>
      <c r="K311" s="71"/>
    </row>
    <row r="312" spans="1:11">
      <c r="A312" s="44"/>
      <c r="B312" s="115" t="s">
        <v>275</v>
      </c>
      <c r="C312" s="78"/>
      <c r="D312" s="54"/>
      <c r="E312" s="79"/>
      <c r="F312" s="80"/>
      <c r="G312" s="79"/>
      <c r="H312" s="87"/>
      <c r="I312" s="87"/>
      <c r="J312" s="54"/>
      <c r="K312" s="98"/>
    </row>
    <row r="313" spans="1:11">
      <c r="A313" s="44"/>
      <c r="B313" s="85" t="s">
        <v>276</v>
      </c>
      <c r="C313" s="96" t="s">
        <v>47</v>
      </c>
      <c r="D313" s="54"/>
      <c r="E313" s="79">
        <v>1</v>
      </c>
      <c r="F313" s="80"/>
      <c r="G313" s="79"/>
      <c r="H313" s="50">
        <f>F313*$N$7+G313*$N$9</f>
        <v>0</v>
      </c>
      <c r="I313" s="50">
        <f t="shared" ref="I313:I315" si="164">H313*E313</f>
        <v>0</v>
      </c>
      <c r="J313" s="54"/>
      <c r="K313" s="71"/>
    </row>
    <row r="314" spans="1:11">
      <c r="A314" s="44"/>
      <c r="B314" s="85" t="s">
        <v>277</v>
      </c>
      <c r="C314" s="96" t="s">
        <v>47</v>
      </c>
      <c r="D314" s="54"/>
      <c r="E314" s="79">
        <v>1</v>
      </c>
      <c r="F314" s="80"/>
      <c r="G314" s="79"/>
      <c r="H314" s="50">
        <f>F314*$N$7+G314*$N$9</f>
        <v>0</v>
      </c>
      <c r="I314" s="50">
        <f t="shared" si="164"/>
        <v>0</v>
      </c>
      <c r="J314" s="54"/>
      <c r="K314" s="71"/>
    </row>
    <row r="315" spans="1:11">
      <c r="A315" s="44"/>
      <c r="B315" s="85" t="s">
        <v>278</v>
      </c>
      <c r="C315" s="96" t="s">
        <v>47</v>
      </c>
      <c r="D315" s="54"/>
      <c r="E315" s="79">
        <v>1</v>
      </c>
      <c r="F315" s="80"/>
      <c r="G315" s="79"/>
      <c r="H315" s="50">
        <f>F315*$N$7+G315*$N$9</f>
        <v>0</v>
      </c>
      <c r="I315" s="50">
        <f t="shared" si="164"/>
        <v>0</v>
      </c>
      <c r="J315" s="54"/>
      <c r="K315" s="71"/>
    </row>
    <row r="316" spans="1:11">
      <c r="A316" s="44"/>
      <c r="B316" s="85"/>
      <c r="C316" s="114"/>
      <c r="D316" s="54"/>
      <c r="E316" s="79"/>
      <c r="F316" s="80"/>
      <c r="G316" s="79"/>
      <c r="H316" s="87"/>
      <c r="I316" s="87"/>
      <c r="J316" s="54"/>
      <c r="K316" s="71"/>
    </row>
    <row r="317" spans="1:11">
      <c r="A317" s="44"/>
      <c r="B317" s="85" t="s">
        <v>270</v>
      </c>
      <c r="C317" s="96" t="s">
        <v>47</v>
      </c>
      <c r="D317" s="54"/>
      <c r="E317" s="79">
        <v>5</v>
      </c>
      <c r="F317" s="80"/>
      <c r="G317" s="79"/>
      <c r="H317" s="50">
        <f>F317*$N$7+G317*$N$9</f>
        <v>0</v>
      </c>
      <c r="I317" s="50">
        <f t="shared" ref="I317" si="165">H317*E317</f>
        <v>0</v>
      </c>
      <c r="J317" s="54"/>
      <c r="K317" s="71"/>
    </row>
    <row r="318" spans="1:11">
      <c r="A318" s="44"/>
      <c r="B318" s="85"/>
      <c r="C318" s="114"/>
      <c r="D318" s="54"/>
      <c r="E318" s="79"/>
      <c r="F318" s="80"/>
      <c r="G318" s="79"/>
      <c r="H318" s="87"/>
      <c r="I318" s="87"/>
      <c r="J318" s="54"/>
      <c r="K318" s="71"/>
    </row>
    <row r="319" spans="1:11">
      <c r="A319" s="44"/>
      <c r="B319" s="94" t="s">
        <v>280</v>
      </c>
      <c r="C319" s="78"/>
      <c r="D319" s="54"/>
      <c r="E319" s="79"/>
      <c r="F319" s="80"/>
      <c r="G319" s="79"/>
      <c r="H319" s="87"/>
      <c r="I319" s="87"/>
      <c r="J319" s="54"/>
      <c r="K319" s="98"/>
    </row>
    <row r="320" spans="1:11">
      <c r="A320" s="44"/>
      <c r="B320" s="113" t="s">
        <v>266</v>
      </c>
      <c r="C320" s="78" t="s">
        <v>47</v>
      </c>
      <c r="D320" s="54"/>
      <c r="E320" s="79">
        <v>1</v>
      </c>
      <c r="F320" s="80"/>
      <c r="G320" s="79"/>
      <c r="H320" s="50">
        <f>F320*$N$7+G320*$N$9</f>
        <v>0</v>
      </c>
      <c r="I320" s="50">
        <f>H320*E320</f>
        <v>0</v>
      </c>
      <c r="J320" s="54"/>
      <c r="K320" s="71"/>
    </row>
    <row r="321" spans="1:11">
      <c r="A321" s="44"/>
      <c r="B321" s="85" t="s">
        <v>267</v>
      </c>
      <c r="C321" s="96" t="s">
        <v>47</v>
      </c>
      <c r="D321" s="54"/>
      <c r="E321" s="79">
        <v>1</v>
      </c>
      <c r="F321" s="80"/>
      <c r="G321" s="79"/>
      <c r="H321" s="50">
        <f>F321*$N$7+G321*$N$9</f>
        <v>0</v>
      </c>
      <c r="I321" s="50">
        <f t="shared" ref="I321" si="166">H321*E321</f>
        <v>0</v>
      </c>
      <c r="J321" s="54"/>
      <c r="K321" s="71"/>
    </row>
    <row r="322" spans="1:11" ht="14.4" customHeight="1">
      <c r="A322" s="44"/>
      <c r="B322" s="85"/>
      <c r="C322" s="96"/>
      <c r="D322" s="54"/>
      <c r="E322" s="79"/>
      <c r="F322" s="80"/>
      <c r="G322" s="79"/>
      <c r="H322" s="100"/>
      <c r="I322" s="50"/>
      <c r="J322" s="54"/>
      <c r="K322" s="71"/>
    </row>
    <row r="323" spans="1:11">
      <c r="A323" s="44"/>
      <c r="B323" s="85" t="s">
        <v>268</v>
      </c>
      <c r="C323" s="96" t="s">
        <v>47</v>
      </c>
      <c r="D323" s="54"/>
      <c r="E323" s="79">
        <v>15</v>
      </c>
      <c r="F323" s="80"/>
      <c r="G323" s="79"/>
      <c r="H323" s="50">
        <f>F323*$N$7+G323*$N$9</f>
        <v>0</v>
      </c>
      <c r="I323" s="50">
        <f t="shared" ref="I323:I324" si="167">H323*E323</f>
        <v>0</v>
      </c>
      <c r="J323" s="54"/>
      <c r="K323" s="71"/>
    </row>
    <row r="324" spans="1:11">
      <c r="A324" s="44"/>
      <c r="B324" s="85" t="s">
        <v>269</v>
      </c>
      <c r="C324" s="96" t="s">
        <v>47</v>
      </c>
      <c r="D324" s="54"/>
      <c r="E324" s="79">
        <v>6</v>
      </c>
      <c r="F324" s="80"/>
      <c r="G324" s="79"/>
      <c r="H324" s="50">
        <f>F324*$N$7+G324*$N$9</f>
        <v>0</v>
      </c>
      <c r="I324" s="50">
        <f t="shared" si="167"/>
        <v>0</v>
      </c>
      <c r="J324" s="54"/>
      <c r="K324" s="71"/>
    </row>
    <row r="325" spans="1:11">
      <c r="A325" s="44"/>
      <c r="B325" s="85"/>
      <c r="C325" s="114"/>
      <c r="D325" s="54"/>
      <c r="E325" s="79"/>
      <c r="F325" s="80"/>
      <c r="G325" s="79"/>
      <c r="H325" s="87"/>
      <c r="I325" s="87"/>
      <c r="J325" s="54"/>
      <c r="K325" s="71"/>
    </row>
    <row r="326" spans="1:11">
      <c r="A326" s="44"/>
      <c r="B326" s="85" t="s">
        <v>270</v>
      </c>
      <c r="C326" s="96" t="s">
        <v>47</v>
      </c>
      <c r="D326" s="54"/>
      <c r="E326" s="79">
        <v>3</v>
      </c>
      <c r="F326" s="80"/>
      <c r="G326" s="79"/>
      <c r="H326" s="50">
        <f>F326*$N$7+G326*$N$9</f>
        <v>0</v>
      </c>
      <c r="I326" s="50">
        <f t="shared" ref="I326" si="168">H326*E326</f>
        <v>0</v>
      </c>
      <c r="J326" s="54"/>
      <c r="K326" s="71"/>
    </row>
    <row r="327" spans="1:11">
      <c r="A327" s="44"/>
      <c r="B327" s="85"/>
      <c r="C327" s="114"/>
      <c r="D327" s="54"/>
      <c r="E327" s="79"/>
      <c r="F327" s="80"/>
      <c r="G327" s="79"/>
      <c r="H327" s="87"/>
      <c r="I327" s="87"/>
      <c r="J327" s="54"/>
      <c r="K327" s="71"/>
    </row>
    <row r="328" spans="1:11">
      <c r="A328" s="44"/>
      <c r="B328" s="94" t="s">
        <v>281</v>
      </c>
      <c r="C328" s="78"/>
      <c r="D328" s="54"/>
      <c r="E328" s="79"/>
      <c r="F328" s="80"/>
      <c r="G328" s="79"/>
      <c r="H328" s="87"/>
      <c r="I328" s="87"/>
      <c r="J328" s="54"/>
      <c r="K328" s="98"/>
    </row>
    <row r="329" spans="1:11">
      <c r="A329" s="44"/>
      <c r="B329" s="113" t="s">
        <v>266</v>
      </c>
      <c r="C329" s="78" t="s">
        <v>47</v>
      </c>
      <c r="D329" s="54"/>
      <c r="E329" s="79">
        <v>1</v>
      </c>
      <c r="F329" s="80"/>
      <c r="G329" s="79"/>
      <c r="H329" s="50">
        <f>F329*$N$7+G329*$N$9</f>
        <v>0</v>
      </c>
      <c r="I329" s="50">
        <f>H329*E329</f>
        <v>0</v>
      </c>
      <c r="J329" s="54"/>
      <c r="K329" s="71"/>
    </row>
    <row r="330" spans="1:11">
      <c r="A330" s="44"/>
      <c r="B330" s="85" t="s">
        <v>267</v>
      </c>
      <c r="C330" s="96" t="s">
        <v>47</v>
      </c>
      <c r="D330" s="54"/>
      <c r="E330" s="79">
        <v>1</v>
      </c>
      <c r="F330" s="80"/>
      <c r="G330" s="79"/>
      <c r="H330" s="50">
        <f>F330*$N$7+G330*$N$9</f>
        <v>0</v>
      </c>
      <c r="I330" s="50">
        <f t="shared" ref="I330" si="169">H330*E330</f>
        <v>0</v>
      </c>
      <c r="J330" s="54"/>
      <c r="K330" s="71"/>
    </row>
    <row r="331" spans="1:11" ht="14.4" customHeight="1">
      <c r="A331" s="44"/>
      <c r="B331" s="85"/>
      <c r="C331" s="96"/>
      <c r="D331" s="54"/>
      <c r="E331" s="79"/>
      <c r="F331" s="80"/>
      <c r="G331" s="79"/>
      <c r="H331" s="100"/>
      <c r="I331" s="50"/>
      <c r="J331" s="54"/>
      <c r="K331" s="71"/>
    </row>
    <row r="332" spans="1:11">
      <c r="A332" s="44"/>
      <c r="B332" s="85" t="s">
        <v>268</v>
      </c>
      <c r="C332" s="96" t="s">
        <v>47</v>
      </c>
      <c r="D332" s="54"/>
      <c r="E332" s="79">
        <v>10</v>
      </c>
      <c r="F332" s="80"/>
      <c r="G332" s="79"/>
      <c r="H332" s="50">
        <f>F332*$N$7+G332*$N$9</f>
        <v>0</v>
      </c>
      <c r="I332" s="50">
        <f t="shared" ref="I332:I333" si="170">H332*E332</f>
        <v>0</v>
      </c>
      <c r="J332" s="54"/>
      <c r="K332" s="71"/>
    </row>
    <row r="333" spans="1:11">
      <c r="A333" s="44"/>
      <c r="B333" s="85" t="s">
        <v>269</v>
      </c>
      <c r="C333" s="96" t="s">
        <v>47</v>
      </c>
      <c r="D333" s="54"/>
      <c r="E333" s="79">
        <v>3</v>
      </c>
      <c r="F333" s="80"/>
      <c r="G333" s="79"/>
      <c r="H333" s="50">
        <f>F333*$N$7+G333*$N$9</f>
        <v>0</v>
      </c>
      <c r="I333" s="50">
        <f t="shared" si="170"/>
        <v>0</v>
      </c>
      <c r="J333" s="54"/>
      <c r="K333" s="71"/>
    </row>
    <row r="334" spans="1:11">
      <c r="A334" s="44"/>
      <c r="B334" s="85"/>
      <c r="C334" s="114"/>
      <c r="D334" s="54"/>
      <c r="E334" s="79"/>
      <c r="F334" s="80"/>
      <c r="G334" s="79"/>
      <c r="H334" s="87"/>
      <c r="I334" s="87"/>
      <c r="J334" s="54"/>
      <c r="K334" s="71"/>
    </row>
    <row r="335" spans="1:11">
      <c r="A335" s="44"/>
      <c r="B335" s="85" t="s">
        <v>270</v>
      </c>
      <c r="C335" s="96" t="s">
        <v>47</v>
      </c>
      <c r="D335" s="54"/>
      <c r="E335" s="79">
        <v>4</v>
      </c>
      <c r="F335" s="80"/>
      <c r="G335" s="79"/>
      <c r="H335" s="50">
        <f>F335*$N$7+G335*$N$9</f>
        <v>0</v>
      </c>
      <c r="I335" s="50">
        <f t="shared" ref="I335" si="171">H335*E335</f>
        <v>0</v>
      </c>
      <c r="J335" s="54"/>
      <c r="K335" s="71"/>
    </row>
    <row r="336" spans="1:11">
      <c r="A336" s="44"/>
      <c r="B336" s="85"/>
      <c r="C336" s="114"/>
      <c r="D336" s="54"/>
      <c r="E336" s="79"/>
      <c r="F336" s="80"/>
      <c r="G336" s="79"/>
      <c r="H336" s="87"/>
      <c r="I336" s="87"/>
      <c r="J336" s="54"/>
      <c r="K336" s="71"/>
    </row>
    <row r="337" spans="1:11">
      <c r="A337" s="44"/>
      <c r="B337" s="94" t="s">
        <v>282</v>
      </c>
      <c r="C337" s="78"/>
      <c r="D337" s="54"/>
      <c r="E337" s="79"/>
      <c r="F337" s="80"/>
      <c r="G337" s="79"/>
      <c r="H337" s="87"/>
      <c r="I337" s="87"/>
      <c r="J337" s="54"/>
      <c r="K337" s="98"/>
    </row>
    <row r="338" spans="1:11">
      <c r="A338" s="44"/>
      <c r="B338" s="113" t="s">
        <v>266</v>
      </c>
      <c r="C338" s="78" t="s">
        <v>47</v>
      </c>
      <c r="D338" s="54"/>
      <c r="E338" s="79">
        <v>1</v>
      </c>
      <c r="F338" s="80"/>
      <c r="G338" s="79"/>
      <c r="H338" s="50">
        <f>F338*$N$7+G338*$N$9</f>
        <v>0</v>
      </c>
      <c r="I338" s="50">
        <f>H338*E338</f>
        <v>0</v>
      </c>
      <c r="J338" s="54"/>
      <c r="K338" s="71"/>
    </row>
    <row r="339" spans="1:11">
      <c r="A339" s="44"/>
      <c r="B339" s="85" t="s">
        <v>267</v>
      </c>
      <c r="C339" s="96" t="s">
        <v>47</v>
      </c>
      <c r="D339" s="54"/>
      <c r="E339" s="79">
        <v>1</v>
      </c>
      <c r="F339" s="80"/>
      <c r="G339" s="79"/>
      <c r="H339" s="50">
        <f>F339*$N$7+G339*$N$9</f>
        <v>0</v>
      </c>
      <c r="I339" s="50">
        <f t="shared" ref="I339" si="172">H339*E339</f>
        <v>0</v>
      </c>
      <c r="J339" s="54"/>
      <c r="K339" s="71"/>
    </row>
    <row r="340" spans="1:11" ht="14.4" customHeight="1">
      <c r="A340" s="44"/>
      <c r="B340" s="85"/>
      <c r="C340" s="96"/>
      <c r="D340" s="54"/>
      <c r="E340" s="79"/>
      <c r="F340" s="80"/>
      <c r="G340" s="79"/>
      <c r="H340" s="100"/>
      <c r="I340" s="50"/>
      <c r="J340" s="54"/>
      <c r="K340" s="71"/>
    </row>
    <row r="341" spans="1:11">
      <c r="A341" s="44"/>
      <c r="B341" s="85" t="s">
        <v>268</v>
      </c>
      <c r="C341" s="96" t="s">
        <v>47</v>
      </c>
      <c r="D341" s="54"/>
      <c r="E341" s="79">
        <v>10</v>
      </c>
      <c r="F341" s="80"/>
      <c r="G341" s="79"/>
      <c r="H341" s="50">
        <f>F341*$N$7+G341*$N$9</f>
        <v>0</v>
      </c>
      <c r="I341" s="50">
        <f t="shared" ref="I341:I342" si="173">H341*E341</f>
        <v>0</v>
      </c>
      <c r="J341" s="54"/>
      <c r="K341" s="71"/>
    </row>
    <row r="342" spans="1:11">
      <c r="A342" s="44"/>
      <c r="B342" s="85" t="s">
        <v>269</v>
      </c>
      <c r="C342" s="96" t="s">
        <v>47</v>
      </c>
      <c r="D342" s="54"/>
      <c r="E342" s="79">
        <v>2</v>
      </c>
      <c r="F342" s="80"/>
      <c r="G342" s="79"/>
      <c r="H342" s="50">
        <f>F342*$N$7+G342*$N$9</f>
        <v>0</v>
      </c>
      <c r="I342" s="50">
        <f t="shared" si="173"/>
        <v>0</v>
      </c>
      <c r="J342" s="54"/>
      <c r="K342" s="71"/>
    </row>
    <row r="343" spans="1:11">
      <c r="A343" s="44"/>
      <c r="B343" s="85"/>
      <c r="C343" s="114"/>
      <c r="D343" s="54"/>
      <c r="E343" s="79"/>
      <c r="F343" s="80"/>
      <c r="G343" s="79"/>
      <c r="H343" s="87"/>
      <c r="I343" s="87"/>
      <c r="J343" s="54"/>
      <c r="K343" s="71"/>
    </row>
    <row r="344" spans="1:11">
      <c r="A344" s="44"/>
      <c r="B344" s="85" t="s">
        <v>270</v>
      </c>
      <c r="C344" s="96" t="s">
        <v>47</v>
      </c>
      <c r="D344" s="54"/>
      <c r="E344" s="79">
        <v>3</v>
      </c>
      <c r="F344" s="80"/>
      <c r="G344" s="79"/>
      <c r="H344" s="50">
        <f>F344*$N$7+G344*$N$9</f>
        <v>0</v>
      </c>
      <c r="I344" s="50">
        <f t="shared" ref="I344" si="174">H344*E344</f>
        <v>0</v>
      </c>
      <c r="J344" s="54"/>
      <c r="K344" s="71"/>
    </row>
    <row r="345" spans="1:11">
      <c r="A345" s="44"/>
      <c r="B345" s="85"/>
      <c r="C345" s="114"/>
      <c r="D345" s="54"/>
      <c r="E345" s="79"/>
      <c r="F345" s="80"/>
      <c r="G345" s="79"/>
      <c r="H345" s="87"/>
      <c r="I345" s="87"/>
      <c r="J345" s="54"/>
      <c r="K345" s="71"/>
    </row>
    <row r="346" spans="1:11">
      <c r="A346" s="44"/>
      <c r="B346" s="94" t="s">
        <v>283</v>
      </c>
      <c r="C346" s="78"/>
      <c r="D346" s="54"/>
      <c r="E346" s="79"/>
      <c r="F346" s="80"/>
      <c r="G346" s="79"/>
      <c r="H346" s="87"/>
      <c r="I346" s="87"/>
      <c r="J346" s="54"/>
      <c r="K346" s="98"/>
    </row>
    <row r="347" spans="1:11">
      <c r="A347" s="44"/>
      <c r="B347" s="113" t="s">
        <v>266</v>
      </c>
      <c r="C347" s="78" t="s">
        <v>47</v>
      </c>
      <c r="D347" s="54"/>
      <c r="E347" s="79">
        <v>1</v>
      </c>
      <c r="F347" s="80"/>
      <c r="G347" s="79"/>
      <c r="H347" s="50">
        <f>F347*$N$7+G347*$N$9</f>
        <v>0</v>
      </c>
      <c r="I347" s="50">
        <f>H347*E347</f>
        <v>0</v>
      </c>
      <c r="J347" s="54"/>
      <c r="K347" s="71"/>
    </row>
    <row r="348" spans="1:11">
      <c r="A348" s="44"/>
      <c r="B348" s="85" t="s">
        <v>267</v>
      </c>
      <c r="C348" s="96" t="s">
        <v>47</v>
      </c>
      <c r="D348" s="54"/>
      <c r="E348" s="79">
        <v>2</v>
      </c>
      <c r="F348" s="80"/>
      <c r="G348" s="79"/>
      <c r="H348" s="50">
        <f>F348*$N$7+G348*$N$9</f>
        <v>0</v>
      </c>
      <c r="I348" s="50">
        <f t="shared" ref="I348:I349" si="175">H348*E348</f>
        <v>0</v>
      </c>
      <c r="J348" s="54"/>
      <c r="K348" s="71"/>
    </row>
    <row r="349" spans="1:11">
      <c r="A349" s="44"/>
      <c r="B349" s="85" t="s">
        <v>272</v>
      </c>
      <c r="C349" s="96" t="s">
        <v>47</v>
      </c>
      <c r="D349" s="54"/>
      <c r="E349" s="79">
        <v>1</v>
      </c>
      <c r="F349" s="80"/>
      <c r="G349" s="79"/>
      <c r="H349" s="50">
        <f>F349*$N$7+G349*$N$9</f>
        <v>0</v>
      </c>
      <c r="I349" s="50">
        <f t="shared" si="175"/>
        <v>0</v>
      </c>
      <c r="J349" s="54"/>
      <c r="K349" s="71"/>
    </row>
    <row r="350" spans="1:11" ht="14.4" customHeight="1">
      <c r="A350" s="44"/>
      <c r="B350" s="85"/>
      <c r="C350" s="96"/>
      <c r="D350" s="54"/>
      <c r="E350" s="79"/>
      <c r="F350" s="80"/>
      <c r="G350" s="79"/>
      <c r="H350" s="100"/>
      <c r="I350" s="50"/>
      <c r="J350" s="54"/>
      <c r="K350" s="71"/>
    </row>
    <row r="351" spans="1:11">
      <c r="A351" s="44"/>
      <c r="B351" s="85" t="s">
        <v>268</v>
      </c>
      <c r="C351" s="96" t="s">
        <v>47</v>
      </c>
      <c r="D351" s="54"/>
      <c r="E351" s="79">
        <v>15</v>
      </c>
      <c r="F351" s="80"/>
      <c r="G351" s="79"/>
      <c r="H351" s="50">
        <f>F351*$N$7+G351*$N$9</f>
        <v>0</v>
      </c>
      <c r="I351" s="50">
        <f t="shared" ref="I351:I353" si="176">H351*E351</f>
        <v>0</v>
      </c>
      <c r="J351" s="54"/>
      <c r="K351" s="71"/>
    </row>
    <row r="352" spans="1:11">
      <c r="A352" s="44"/>
      <c r="B352" s="85" t="s">
        <v>269</v>
      </c>
      <c r="C352" s="96" t="s">
        <v>47</v>
      </c>
      <c r="D352" s="54"/>
      <c r="E352" s="79">
        <v>4</v>
      </c>
      <c r="F352" s="80"/>
      <c r="G352" s="79"/>
      <c r="H352" s="50">
        <f>F352*$N$7+G352*$N$9</f>
        <v>0</v>
      </c>
      <c r="I352" s="50">
        <f t="shared" si="176"/>
        <v>0</v>
      </c>
      <c r="J352" s="54"/>
      <c r="K352" s="71"/>
    </row>
    <row r="353" spans="1:13">
      <c r="A353" s="44"/>
      <c r="B353" s="85" t="s">
        <v>274</v>
      </c>
      <c r="C353" s="96" t="s">
        <v>47</v>
      </c>
      <c r="D353" s="54"/>
      <c r="E353" s="79">
        <v>1</v>
      </c>
      <c r="F353" s="80"/>
      <c r="G353" s="79"/>
      <c r="H353" s="50">
        <f>F353*$N$7+G353*$N$9</f>
        <v>0</v>
      </c>
      <c r="I353" s="50">
        <f t="shared" si="176"/>
        <v>0</v>
      </c>
      <c r="J353" s="54"/>
      <c r="K353" s="71"/>
    </row>
    <row r="354" spans="1:13">
      <c r="A354" s="44"/>
      <c r="B354" s="85"/>
      <c r="C354" s="114"/>
      <c r="D354" s="54"/>
      <c r="E354" s="79"/>
      <c r="F354" s="80"/>
      <c r="G354" s="79"/>
      <c r="H354" s="87"/>
      <c r="I354" s="87"/>
      <c r="J354" s="54"/>
      <c r="K354" s="71"/>
    </row>
    <row r="355" spans="1:13">
      <c r="A355" s="44"/>
      <c r="B355" s="115" t="s">
        <v>275</v>
      </c>
      <c r="C355" s="78"/>
      <c r="D355" s="54"/>
      <c r="E355" s="79"/>
      <c r="F355" s="80"/>
      <c r="G355" s="79"/>
      <c r="H355" s="87"/>
      <c r="I355" s="87"/>
      <c r="J355" s="54"/>
      <c r="K355" s="98"/>
    </row>
    <row r="356" spans="1:13">
      <c r="A356" s="44"/>
      <c r="B356" s="85" t="s">
        <v>276</v>
      </c>
      <c r="C356" s="96" t="s">
        <v>47</v>
      </c>
      <c r="D356" s="54"/>
      <c r="E356" s="79">
        <v>1</v>
      </c>
      <c r="F356" s="80"/>
      <c r="G356" s="79"/>
      <c r="H356" s="50">
        <f>F356*$N$7+G356*$N$9</f>
        <v>0</v>
      </c>
      <c r="I356" s="50">
        <f t="shared" ref="I356:I358" si="177">H356*E356</f>
        <v>0</v>
      </c>
      <c r="J356" s="54"/>
      <c r="K356" s="71"/>
    </row>
    <row r="357" spans="1:13">
      <c r="A357" s="44"/>
      <c r="B357" s="85" t="s">
        <v>277</v>
      </c>
      <c r="C357" s="96" t="s">
        <v>47</v>
      </c>
      <c r="D357" s="54"/>
      <c r="E357" s="79">
        <v>1</v>
      </c>
      <c r="F357" s="80"/>
      <c r="G357" s="79"/>
      <c r="H357" s="50">
        <f>F357*$N$7+G357*$N$9</f>
        <v>0</v>
      </c>
      <c r="I357" s="50">
        <f t="shared" si="177"/>
        <v>0</v>
      </c>
      <c r="J357" s="54"/>
      <c r="K357" s="71"/>
    </row>
    <row r="358" spans="1:13">
      <c r="A358" s="44"/>
      <c r="B358" s="85" t="s">
        <v>278</v>
      </c>
      <c r="C358" s="96" t="s">
        <v>47</v>
      </c>
      <c r="D358" s="54"/>
      <c r="E358" s="79">
        <v>1</v>
      </c>
      <c r="F358" s="80"/>
      <c r="G358" s="79"/>
      <c r="H358" s="50">
        <f>F358*$N$7+G358*$N$9</f>
        <v>0</v>
      </c>
      <c r="I358" s="50">
        <f t="shared" si="177"/>
        <v>0</v>
      </c>
      <c r="J358" s="54"/>
      <c r="K358" s="71"/>
    </row>
    <row r="359" spans="1:13">
      <c r="A359" s="44"/>
      <c r="B359" s="85"/>
      <c r="C359" s="96"/>
      <c r="D359" s="54"/>
      <c r="E359" s="79"/>
      <c r="F359" s="80"/>
      <c r="G359" s="79"/>
      <c r="H359" s="50"/>
      <c r="I359" s="50"/>
      <c r="J359" s="54"/>
      <c r="K359" s="71"/>
    </row>
    <row r="360" spans="1:13">
      <c r="A360" s="44"/>
      <c r="B360" s="85" t="s">
        <v>284</v>
      </c>
      <c r="C360" s="96" t="s">
        <v>47</v>
      </c>
      <c r="D360" s="54"/>
      <c r="E360" s="79">
        <v>1</v>
      </c>
      <c r="F360" s="80"/>
      <c r="G360" s="79"/>
      <c r="H360" s="50">
        <f>F360*$N$7+G360*$N$9</f>
        <v>0</v>
      </c>
      <c r="I360" s="50">
        <f t="shared" ref="I360" si="178">H360*E360</f>
        <v>0</v>
      </c>
      <c r="J360" s="54"/>
      <c r="K360" s="71"/>
    </row>
    <row r="361" spans="1:13">
      <c r="A361" s="44"/>
      <c r="B361" s="85"/>
      <c r="C361" s="96"/>
      <c r="D361" s="54"/>
      <c r="E361" s="79"/>
      <c r="F361" s="80"/>
      <c r="G361" s="79"/>
      <c r="H361" s="50"/>
      <c r="I361" s="50"/>
      <c r="J361" s="54"/>
      <c r="K361" s="71"/>
    </row>
    <row r="362" spans="1:13">
      <c r="A362" s="44"/>
      <c r="B362" s="85" t="s">
        <v>270</v>
      </c>
      <c r="C362" s="96" t="s">
        <v>47</v>
      </c>
      <c r="D362" s="54"/>
      <c r="E362" s="79">
        <v>8</v>
      </c>
      <c r="F362" s="80"/>
      <c r="G362" s="79"/>
      <c r="H362" s="50">
        <f>F362*$N$7+G362*$N$9</f>
        <v>0</v>
      </c>
      <c r="I362" s="50">
        <f>H362*E362</f>
        <v>0</v>
      </c>
      <c r="J362" s="54"/>
      <c r="K362" s="71"/>
    </row>
    <row r="363" spans="1:13">
      <c r="A363" s="76"/>
      <c r="B363" s="77"/>
      <c r="C363" s="78"/>
      <c r="D363" s="54"/>
      <c r="E363" s="79"/>
      <c r="F363" s="80"/>
      <c r="G363" s="79"/>
      <c r="H363" s="87"/>
      <c r="I363" s="50">
        <f t="shared" ref="I363" si="179">E363*H363</f>
        <v>0</v>
      </c>
      <c r="J363" s="54"/>
      <c r="K363" s="97"/>
    </row>
    <row r="364" spans="1:13">
      <c r="A364" s="117" t="s">
        <v>7</v>
      </c>
      <c r="B364" s="141" t="str">
        <f>"Total HT BASE du lot "&amp;$B$5</f>
        <v>Total HT BASE du lot LOT ELECTRICITE CFO-CFA</v>
      </c>
      <c r="C364" s="141"/>
      <c r="D364" s="118"/>
      <c r="E364" s="119"/>
      <c r="F364" s="120"/>
      <c r="G364" s="121"/>
      <c r="H364" s="121"/>
      <c r="I364" s="123" t="str">
        <f>IF(SUM(I11:I363)=K364,"","ERREUR sur totaux")</f>
        <v/>
      </c>
      <c r="J364" s="118"/>
      <c r="K364" s="124">
        <f>SUM(K10:K363)</f>
        <v>0</v>
      </c>
      <c r="M364" s="68"/>
    </row>
    <row r="365" spans="1:13">
      <c r="A365" s="142" t="s">
        <v>285</v>
      </c>
      <c r="B365" s="142"/>
      <c r="C365" s="122">
        <v>0.2</v>
      </c>
      <c r="D365" s="118"/>
      <c r="E365" s="143"/>
      <c r="F365" s="144"/>
      <c r="G365" s="144"/>
      <c r="H365" s="144"/>
      <c r="I365" s="145"/>
      <c r="J365" s="118"/>
      <c r="K365" s="125">
        <f>K364*C365</f>
        <v>0</v>
      </c>
    </row>
    <row r="366" spans="1:13">
      <c r="A366" s="117" t="s">
        <v>7</v>
      </c>
      <c r="B366" s="141" t="str">
        <f>"Total TTC BASE du lot "&amp;$B$5</f>
        <v>Total TTC BASE du lot LOT ELECTRICITE CFO-CFA</v>
      </c>
      <c r="C366" s="141"/>
      <c r="D366" s="118"/>
      <c r="E366" s="146"/>
      <c r="F366" s="147"/>
      <c r="G366" s="147"/>
      <c r="H366" s="147"/>
      <c r="I366" s="148"/>
      <c r="J366" s="118"/>
      <c r="K366" s="126">
        <f>SUM(K364:K365)</f>
        <v>0</v>
      </c>
    </row>
  </sheetData>
  <mergeCells count="12">
    <mergeCell ref="B366:C366"/>
    <mergeCell ref="E366:I366"/>
    <mergeCell ref="A9:K9"/>
    <mergeCell ref="A181:K181"/>
    <mergeCell ref="B364:C364"/>
    <mergeCell ref="A365:B365"/>
    <mergeCell ref="E365:I365"/>
    <mergeCell ref="E2:K2"/>
    <mergeCell ref="E3:K3"/>
    <mergeCell ref="A4:B4"/>
    <mergeCell ref="H4:I4"/>
    <mergeCell ref="H5:I5"/>
  </mergeCells>
  <conditionalFormatting sqref="A8:K8">
    <cfRule type="cellIs" dxfId="392" priority="872" operator="equal">
      <formula>0</formula>
    </cfRule>
  </conditionalFormatting>
  <conditionalFormatting sqref="A9">
    <cfRule type="cellIs" dxfId="391" priority="873" operator="equal">
      <formula>0</formula>
    </cfRule>
  </conditionalFormatting>
  <conditionalFormatting sqref="A10:K10">
    <cfRule type="cellIs" dxfId="390" priority="1050" operator="equal">
      <formula>0</formula>
    </cfRule>
  </conditionalFormatting>
  <conditionalFormatting sqref="A11:K11">
    <cfRule type="cellIs" dxfId="389" priority="1045" operator="equal">
      <formula>0</formula>
    </cfRule>
  </conditionalFormatting>
  <conditionalFormatting sqref="B14">
    <cfRule type="cellIs" dxfId="388" priority="1042" operator="equal">
      <formula>0</formula>
    </cfRule>
    <cfRule type="cellIs" dxfId="387" priority="1043" operator="equal">
      <formula>0</formula>
    </cfRule>
  </conditionalFormatting>
  <conditionalFormatting sqref="H17">
    <cfRule type="cellIs" dxfId="386" priority="9" operator="equal">
      <formula>0</formula>
    </cfRule>
    <cfRule type="cellIs" dxfId="385" priority="10" operator="equal">
      <formula>0</formula>
    </cfRule>
  </conditionalFormatting>
  <conditionalFormatting sqref="H18">
    <cfRule type="cellIs" dxfId="384" priority="130" operator="equal">
      <formula>0</formula>
    </cfRule>
    <cfRule type="cellIs" dxfId="383" priority="131" operator="equal">
      <formula>0</formula>
    </cfRule>
  </conditionalFormatting>
  <conditionalFormatting sqref="B21">
    <cfRule type="cellIs" dxfId="382" priority="7" operator="equal">
      <formula>0</formula>
    </cfRule>
    <cfRule type="cellIs" dxfId="381" priority="8" operator="equal">
      <formula>0</formula>
    </cfRule>
  </conditionalFormatting>
  <conditionalFormatting sqref="B24">
    <cfRule type="cellIs" dxfId="380" priority="122" operator="equal">
      <formula>0</formula>
    </cfRule>
    <cfRule type="cellIs" dxfId="379" priority="123" operator="equal">
      <formula>0</formula>
    </cfRule>
  </conditionalFormatting>
  <conditionalFormatting sqref="H24">
    <cfRule type="cellIs" dxfId="378" priority="120" operator="equal">
      <formula>0</formula>
    </cfRule>
    <cfRule type="cellIs" dxfId="377" priority="121" operator="equal">
      <formula>0</formula>
    </cfRule>
  </conditionalFormatting>
  <conditionalFormatting sqref="B27">
    <cfRule type="cellIs" dxfId="376" priority="118" operator="equal">
      <formula>0</formula>
    </cfRule>
    <cfRule type="cellIs" dxfId="375" priority="119" operator="equal">
      <formula>0</formula>
    </cfRule>
  </conditionalFormatting>
  <conditionalFormatting sqref="H27">
    <cfRule type="cellIs" dxfId="374" priority="116" operator="equal">
      <formula>0</formula>
    </cfRule>
    <cfRule type="cellIs" dxfId="373" priority="117" operator="equal">
      <formula>0</formula>
    </cfRule>
  </conditionalFormatting>
  <conditionalFormatting sqref="A29:K29">
    <cfRule type="cellIs" dxfId="372" priority="106" operator="equal">
      <formula>0</formula>
    </cfRule>
  </conditionalFormatting>
  <conditionalFormatting sqref="H31">
    <cfRule type="cellIs" dxfId="371" priority="100" operator="equal">
      <formula>0</formula>
    </cfRule>
    <cfRule type="cellIs" dxfId="370" priority="101" operator="equal">
      <formula>0</formula>
    </cfRule>
  </conditionalFormatting>
  <conditionalFormatting sqref="H33">
    <cfRule type="cellIs" dxfId="369" priority="98" operator="equal">
      <formula>0</formula>
    </cfRule>
    <cfRule type="cellIs" dxfId="368" priority="99" operator="equal">
      <formula>0</formula>
    </cfRule>
  </conditionalFormatting>
  <conditionalFormatting sqref="A35:K35">
    <cfRule type="cellIs" dxfId="367" priority="1174" operator="equal">
      <formula>0</formula>
    </cfRule>
  </conditionalFormatting>
  <conditionalFormatting sqref="H42">
    <cfRule type="cellIs" dxfId="366" priority="96" operator="equal">
      <formula>0</formula>
    </cfRule>
    <cfRule type="cellIs" dxfId="365" priority="97" operator="equal">
      <formula>0</formula>
    </cfRule>
  </conditionalFormatting>
  <conditionalFormatting sqref="H43">
    <cfRule type="cellIs" dxfId="364" priority="681" operator="equal">
      <formula>0</formula>
    </cfRule>
    <cfRule type="cellIs" dxfId="363" priority="682" operator="equal">
      <formula>0</formula>
    </cfRule>
  </conditionalFormatting>
  <conditionalFormatting sqref="H44">
    <cfRule type="cellIs" dxfId="362" priority="72" operator="equal">
      <formula>0</formula>
    </cfRule>
    <cfRule type="cellIs" dxfId="361" priority="73" operator="equal">
      <formula>0</formula>
    </cfRule>
  </conditionalFormatting>
  <conditionalFormatting sqref="A46:K46">
    <cfRule type="cellIs" dxfId="360" priority="1173" operator="equal">
      <formula>0</formula>
    </cfRule>
  </conditionalFormatting>
  <conditionalFormatting sqref="B52">
    <cfRule type="cellIs" dxfId="359" priority="94" operator="equal">
      <formula>0</formula>
    </cfRule>
    <cfRule type="cellIs" dxfId="358" priority="95" operator="equal">
      <formula>0</formula>
    </cfRule>
  </conditionalFormatting>
  <conditionalFormatting sqref="H52">
    <cfRule type="cellIs" dxfId="357" priority="92" operator="equal">
      <formula>0</formula>
    </cfRule>
    <cfRule type="cellIs" dxfId="356" priority="93" operator="equal">
      <formula>0</formula>
    </cfRule>
  </conditionalFormatting>
  <conditionalFormatting sqref="A54:K54">
    <cfRule type="cellIs" dxfId="355" priority="1172" operator="equal">
      <formula>0</formula>
    </cfRule>
  </conditionalFormatting>
  <conditionalFormatting sqref="J57:K57">
    <cfRule type="cellIs" dxfId="354" priority="986" operator="equal">
      <formula>0</formula>
    </cfRule>
  </conditionalFormatting>
  <conditionalFormatting sqref="H58">
    <cfRule type="cellIs" dxfId="353" priority="13" operator="equal">
      <formula>0</formula>
    </cfRule>
    <cfRule type="cellIs" dxfId="352" priority="14" operator="equal">
      <formula>0</formula>
    </cfRule>
  </conditionalFormatting>
  <conditionalFormatting sqref="J59:K59">
    <cfRule type="cellIs" dxfId="351" priority="988" operator="equal">
      <formula>0</formula>
    </cfRule>
  </conditionalFormatting>
  <conditionalFormatting sqref="H63">
    <cfRule type="cellIs" dxfId="350" priority="675" operator="equal">
      <formula>0</formula>
    </cfRule>
    <cfRule type="cellIs" dxfId="349" priority="676" operator="equal">
      <formula>0</formula>
    </cfRule>
  </conditionalFormatting>
  <conditionalFormatting sqref="H64">
    <cfRule type="cellIs" dxfId="348" priority="90" operator="equal">
      <formula>0</formula>
    </cfRule>
    <cfRule type="cellIs" dxfId="347" priority="91" operator="equal">
      <formula>0</formula>
    </cfRule>
  </conditionalFormatting>
  <conditionalFormatting sqref="H65">
    <cfRule type="cellIs" dxfId="346" priority="70" operator="equal">
      <formula>0</formula>
    </cfRule>
    <cfRule type="cellIs" dxfId="345" priority="71" operator="equal">
      <formula>0</formula>
    </cfRule>
  </conditionalFormatting>
  <conditionalFormatting sqref="H66">
    <cfRule type="cellIs" dxfId="344" priority="88" operator="equal">
      <formula>0</formula>
    </cfRule>
    <cfRule type="cellIs" dxfId="343" priority="89" operator="equal">
      <formula>0</formula>
    </cfRule>
  </conditionalFormatting>
  <conditionalFormatting sqref="H67">
    <cfRule type="cellIs" dxfId="342" priority="86" operator="equal">
      <formula>0</formula>
    </cfRule>
    <cfRule type="cellIs" dxfId="341" priority="87" operator="equal">
      <formula>0</formula>
    </cfRule>
  </conditionalFormatting>
  <conditionalFormatting sqref="H68">
    <cfRule type="cellIs" dxfId="340" priority="84" operator="equal">
      <formula>0</formula>
    </cfRule>
    <cfRule type="cellIs" dxfId="339" priority="85" operator="equal">
      <formula>0</formula>
    </cfRule>
  </conditionalFormatting>
  <conditionalFormatting sqref="H69">
    <cfRule type="cellIs" dxfId="338" priority="39" operator="equal">
      <formula>0</formula>
    </cfRule>
    <cfRule type="cellIs" dxfId="337" priority="40" operator="equal">
      <formula>0</formula>
    </cfRule>
  </conditionalFormatting>
  <conditionalFormatting sqref="B72">
    <cfRule type="cellIs" dxfId="336" priority="976" operator="equal">
      <formula>0</formula>
    </cfRule>
  </conditionalFormatting>
  <conditionalFormatting sqref="B73">
    <cfRule type="cellIs" dxfId="335" priority="973" operator="equal">
      <formula>0</formula>
    </cfRule>
  </conditionalFormatting>
  <conditionalFormatting sqref="B74">
    <cfRule type="cellIs" dxfId="334" priority="36" operator="equal">
      <formula>0</formula>
    </cfRule>
  </conditionalFormatting>
  <conditionalFormatting sqref="H74">
    <cfRule type="cellIs" dxfId="333" priority="37" operator="equal">
      <formula>0</formula>
    </cfRule>
    <cfRule type="cellIs" dxfId="332" priority="38" operator="equal">
      <formula>0</formula>
    </cfRule>
  </conditionalFormatting>
  <conditionalFormatting sqref="B75">
    <cfRule type="cellIs" dxfId="331" priority="33" operator="equal">
      <formula>0</formula>
    </cfRule>
  </conditionalFormatting>
  <conditionalFormatting sqref="H75">
    <cfRule type="cellIs" dxfId="330" priority="34" operator="equal">
      <formula>0</formula>
    </cfRule>
    <cfRule type="cellIs" dxfId="329" priority="35" operator="equal">
      <formula>0</formula>
    </cfRule>
  </conditionalFormatting>
  <conditionalFormatting sqref="B76">
    <cfRule type="cellIs" dxfId="328" priority="30" operator="equal">
      <formula>0</formula>
    </cfRule>
  </conditionalFormatting>
  <conditionalFormatting sqref="H76">
    <cfRule type="cellIs" dxfId="327" priority="31" operator="equal">
      <formula>0</formula>
    </cfRule>
    <cfRule type="cellIs" dxfId="326" priority="32" operator="equal">
      <formula>0</formula>
    </cfRule>
  </conditionalFormatting>
  <conditionalFormatting sqref="A82:K82">
    <cfRule type="cellIs" dxfId="325" priority="1039" operator="equal">
      <formula>0</formula>
    </cfRule>
  </conditionalFormatting>
  <conditionalFormatting sqref="B83">
    <cfRule type="cellIs" dxfId="324" priority="1025" operator="equal">
      <formula>0</formula>
    </cfRule>
    <cfRule type="cellIs" dxfId="323" priority="1026" operator="equal">
      <formula>0</formula>
    </cfRule>
  </conditionalFormatting>
  <conditionalFormatting sqref="B84">
    <cfRule type="cellIs" dxfId="322" priority="963" operator="equal">
      <formula>0</formula>
    </cfRule>
    <cfRule type="cellIs" dxfId="321" priority="964" operator="equal">
      <formula>0</formula>
    </cfRule>
  </conditionalFormatting>
  <conditionalFormatting sqref="F84">
    <cfRule type="cellIs" dxfId="320" priority="895" operator="equal">
      <formula>0</formula>
    </cfRule>
  </conditionalFormatting>
  <conditionalFormatting sqref="B85">
    <cfRule type="cellIs" dxfId="319" priority="959" operator="equal">
      <formula>0</formula>
    </cfRule>
    <cfRule type="cellIs" dxfId="318" priority="960" operator="equal">
      <formula>0</formula>
    </cfRule>
  </conditionalFormatting>
  <conditionalFormatting sqref="F85">
    <cfRule type="cellIs" dxfId="317" priority="900" operator="equal">
      <formula>0</formula>
    </cfRule>
  </conditionalFormatting>
  <conditionalFormatting sqref="B86">
    <cfRule type="cellIs" dxfId="316" priority="955" operator="equal">
      <formula>0</formula>
    </cfRule>
    <cfRule type="cellIs" dxfId="315" priority="956" operator="equal">
      <formula>0</formula>
    </cfRule>
  </conditionalFormatting>
  <conditionalFormatting sqref="F86">
    <cfRule type="cellIs" dxfId="314" priority="885" operator="equal">
      <formula>0</formula>
    </cfRule>
    <cfRule type="cellIs" dxfId="313" priority="886" operator="equal">
      <formula>0</formula>
    </cfRule>
  </conditionalFormatting>
  <conditionalFormatting sqref="B87">
    <cfRule type="cellIs" dxfId="312" priority="951" operator="equal">
      <formula>0</formula>
    </cfRule>
    <cfRule type="cellIs" dxfId="311" priority="952" operator="equal">
      <formula>0</formula>
    </cfRule>
  </conditionalFormatting>
  <conditionalFormatting sqref="F87">
    <cfRule type="cellIs" dxfId="310" priority="899" operator="equal">
      <formula>0</formula>
    </cfRule>
  </conditionalFormatting>
  <conditionalFormatting sqref="B88">
    <cfRule type="cellIs" dxfId="309" priority="947" operator="equal">
      <formula>0</formula>
    </cfRule>
    <cfRule type="cellIs" dxfId="308" priority="948" operator="equal">
      <formula>0</formula>
    </cfRule>
  </conditionalFormatting>
  <conditionalFormatting sqref="F88">
    <cfRule type="cellIs" dxfId="307" priority="896" operator="equal">
      <formula>0</formula>
    </cfRule>
    <cfRule type="cellIs" dxfId="306" priority="897" operator="equal">
      <formula>0</formula>
    </cfRule>
  </conditionalFormatting>
  <conditionalFormatting sqref="B89">
    <cfRule type="cellIs" dxfId="305" priority="943" operator="equal">
      <formula>0</formula>
    </cfRule>
    <cfRule type="cellIs" dxfId="304" priority="944" operator="equal">
      <formula>0</formula>
    </cfRule>
  </conditionalFormatting>
  <conditionalFormatting sqref="F89">
    <cfRule type="cellIs" dxfId="303" priority="898" operator="equal">
      <formula>0</formula>
    </cfRule>
  </conditionalFormatting>
  <conditionalFormatting sqref="B90">
    <cfRule type="cellIs" dxfId="302" priority="1021" operator="equal">
      <formula>0</formula>
    </cfRule>
    <cfRule type="cellIs" dxfId="301" priority="1022" operator="equal">
      <formula>0</formula>
    </cfRule>
  </conditionalFormatting>
  <conditionalFormatting sqref="B91">
    <cfRule type="cellIs" dxfId="300" priority="967" operator="equal">
      <formula>0</formula>
    </cfRule>
    <cfRule type="cellIs" dxfId="299" priority="968" operator="equal">
      <formula>0</formula>
    </cfRule>
  </conditionalFormatting>
  <conditionalFormatting sqref="B92">
    <cfRule type="cellIs" dxfId="298" priority="1011" operator="equal">
      <formula>0</formula>
    </cfRule>
    <cfRule type="cellIs" dxfId="297" priority="1012" operator="equal">
      <formula>0</formula>
    </cfRule>
  </conditionalFormatting>
  <conditionalFormatting sqref="B93">
    <cfRule type="cellIs" dxfId="296" priority="915" operator="equal">
      <formula>0</formula>
    </cfRule>
    <cfRule type="cellIs" dxfId="295" priority="916" operator="equal">
      <formula>0</formula>
    </cfRule>
  </conditionalFormatting>
  <conditionalFormatting sqref="B94">
    <cfRule type="cellIs" dxfId="294" priority="911" operator="equal">
      <formula>0</formula>
    </cfRule>
    <cfRule type="cellIs" dxfId="293" priority="912" operator="equal">
      <formula>0</formula>
    </cfRule>
  </conditionalFormatting>
  <conditionalFormatting sqref="B95">
    <cfRule type="cellIs" dxfId="292" priority="689" operator="equal">
      <formula>0</formula>
    </cfRule>
    <cfRule type="cellIs" dxfId="291" priority="690" operator="equal">
      <formula>0</formula>
    </cfRule>
  </conditionalFormatting>
  <conditionalFormatting sqref="B96">
    <cfRule type="cellIs" dxfId="290" priority="1015" operator="equal">
      <formula>0</formula>
    </cfRule>
    <cfRule type="cellIs" dxfId="289" priority="1016" operator="equal">
      <formula>0</formula>
    </cfRule>
  </conditionalFormatting>
  <conditionalFormatting sqref="B101">
    <cfRule type="cellIs" dxfId="288" priority="928" operator="equal">
      <formula>0</formula>
    </cfRule>
  </conditionalFormatting>
  <conditionalFormatting sqref="B102">
    <cfRule type="cellIs" dxfId="287" priority="927" operator="equal">
      <formula>0</formula>
    </cfRule>
  </conditionalFormatting>
  <conditionalFormatting sqref="B103">
    <cfRule type="cellIs" dxfId="286" priority="926" operator="equal">
      <formula>0</formula>
    </cfRule>
  </conditionalFormatting>
  <conditionalFormatting sqref="H115">
    <cfRule type="cellIs" dxfId="285" priority="6" operator="equal">
      <formula>0</formula>
    </cfRule>
    <cfRule type="cellIs" dxfId="284" priority="5" operator="equal">
      <formula>0</formula>
    </cfRule>
  </conditionalFormatting>
  <conditionalFormatting sqref="H118">
    <cfRule type="cellIs" dxfId="283" priority="19" operator="equal">
      <formula>0</formula>
    </cfRule>
    <cfRule type="cellIs" dxfId="282" priority="20" operator="equal">
      <formula>0</formula>
    </cfRule>
  </conditionalFormatting>
  <conditionalFormatting sqref="H119">
    <cfRule type="cellIs" dxfId="281" priority="21" operator="equal">
      <formula>0</formula>
    </cfRule>
    <cfRule type="cellIs" dxfId="280" priority="22" operator="equal">
      <formula>0</formula>
    </cfRule>
  </conditionalFormatting>
  <conditionalFormatting sqref="H120">
    <cfRule type="cellIs" dxfId="279" priority="17" operator="equal">
      <formula>0</formula>
    </cfRule>
    <cfRule type="cellIs" dxfId="278" priority="18" operator="equal">
      <formula>0</formula>
    </cfRule>
  </conditionalFormatting>
  <conditionalFormatting sqref="H121">
    <cfRule type="cellIs" dxfId="277" priority="673" operator="equal">
      <formula>0</formula>
    </cfRule>
    <cfRule type="cellIs" dxfId="276" priority="674" operator="equal">
      <formula>0</formula>
    </cfRule>
  </conditionalFormatting>
  <conditionalFormatting sqref="A123:K123">
    <cfRule type="cellIs" dxfId="275" priority="1170" operator="equal">
      <formula>0</formula>
    </cfRule>
  </conditionalFormatting>
  <conditionalFormatting sqref="H124">
    <cfRule type="cellIs" dxfId="274" priority="49" operator="equal">
      <formula>0</formula>
    </cfRule>
    <cfRule type="cellIs" dxfId="273" priority="50" operator="equal">
      <formula>0</formula>
    </cfRule>
  </conditionalFormatting>
  <conditionalFormatting sqref="H127">
    <cfRule type="cellIs" dxfId="272" priority="43" operator="equal">
      <formula>0</formula>
    </cfRule>
    <cfRule type="cellIs" dxfId="271" priority="44" operator="equal">
      <formula>0</formula>
    </cfRule>
  </conditionalFormatting>
  <conditionalFormatting sqref="H130">
    <cfRule type="cellIs" dxfId="270" priority="61" operator="equal">
      <formula>0</formula>
    </cfRule>
    <cfRule type="cellIs" dxfId="269" priority="62" operator="equal">
      <formula>0</formula>
    </cfRule>
  </conditionalFormatting>
  <conditionalFormatting sqref="H131">
    <cfRule type="cellIs" dxfId="268" priority="59" operator="equal">
      <formula>0</formula>
    </cfRule>
    <cfRule type="cellIs" dxfId="267" priority="60" operator="equal">
      <formula>0</formula>
    </cfRule>
  </conditionalFormatting>
  <conditionalFormatting sqref="H132">
    <cfRule type="cellIs" dxfId="266" priority="57" operator="equal">
      <formula>0</formula>
    </cfRule>
    <cfRule type="cellIs" dxfId="265" priority="58" operator="equal">
      <formula>0</formula>
    </cfRule>
  </conditionalFormatting>
  <conditionalFormatting sqref="H136">
    <cfRule type="cellIs" dxfId="264" priority="4" operator="equal">
      <formula>0</formula>
    </cfRule>
    <cfRule type="cellIs" dxfId="263" priority="3" operator="equal">
      <formula>0</formula>
    </cfRule>
  </conditionalFormatting>
  <conditionalFormatting sqref="H138">
    <cfRule type="cellIs" dxfId="262" priority="55" operator="equal">
      <formula>0</formula>
    </cfRule>
    <cfRule type="cellIs" dxfId="261" priority="56" operator="equal">
      <formula>0</formula>
    </cfRule>
  </conditionalFormatting>
  <conditionalFormatting sqref="H139">
    <cfRule type="cellIs" dxfId="260" priority="53" operator="equal">
      <formula>0</formula>
    </cfRule>
    <cfRule type="cellIs" dxfId="259" priority="54" operator="equal">
      <formula>0</formula>
    </cfRule>
  </conditionalFormatting>
  <conditionalFormatting sqref="H140">
    <cfRule type="cellIs" dxfId="258" priority="45" operator="equal">
      <formula>0</formula>
    </cfRule>
    <cfRule type="cellIs" dxfId="257" priority="46" operator="equal">
      <formula>0</formula>
    </cfRule>
  </conditionalFormatting>
  <conditionalFormatting sqref="H144">
    <cfRule type="cellIs" dxfId="256" priority="82" operator="equal">
      <formula>0</formula>
    </cfRule>
    <cfRule type="cellIs" dxfId="255" priority="83" operator="equal">
      <formula>0</formula>
    </cfRule>
  </conditionalFormatting>
  <conditionalFormatting sqref="A147:K147">
    <cfRule type="cellIs" dxfId="254" priority="1164" operator="equal">
      <formula>0</formula>
    </cfRule>
  </conditionalFormatting>
  <conditionalFormatting sqref="H152">
    <cfRule type="cellIs" dxfId="253" priority="80" operator="equal">
      <formula>0</formula>
    </cfRule>
    <cfRule type="cellIs" dxfId="252" priority="81" operator="equal">
      <formula>0</formula>
    </cfRule>
  </conditionalFormatting>
  <conditionalFormatting sqref="H157">
    <cfRule type="cellIs" dxfId="251" priority="11" operator="equal">
      <formula>0</formula>
    </cfRule>
    <cfRule type="cellIs" dxfId="250" priority="12" operator="equal">
      <formula>0</formula>
    </cfRule>
  </conditionalFormatting>
  <conditionalFormatting sqref="A163:K163">
    <cfRule type="cellIs" dxfId="249" priority="1161" operator="equal">
      <formula>0</formula>
    </cfRule>
  </conditionalFormatting>
  <conditionalFormatting sqref="H164">
    <cfRule type="cellIs" dxfId="248" priority="667" operator="equal">
      <formula>0</formula>
    </cfRule>
    <cfRule type="cellIs" dxfId="247" priority="668" operator="equal">
      <formula>0</formula>
    </cfRule>
  </conditionalFormatting>
  <conditionalFormatting sqref="H165">
    <cfRule type="cellIs" dxfId="246" priority="76" operator="equal">
      <formula>0</formula>
    </cfRule>
    <cfRule type="cellIs" dxfId="245" priority="77" operator="equal">
      <formula>0</formula>
    </cfRule>
  </conditionalFormatting>
  <conditionalFormatting sqref="H166">
    <cfRule type="cellIs" dxfId="244" priority="74" operator="equal">
      <formula>0</formula>
    </cfRule>
    <cfRule type="cellIs" dxfId="243" priority="75" operator="equal">
      <formula>0</formula>
    </cfRule>
  </conditionalFormatting>
  <conditionalFormatting sqref="A169:K169">
    <cfRule type="cellIs" dxfId="242" priority="881" operator="equal">
      <formula>0</formula>
    </cfRule>
  </conditionalFormatting>
  <conditionalFormatting sqref="H170">
    <cfRule type="cellIs" dxfId="241" priority="665" operator="equal">
      <formula>0</formula>
    </cfRule>
    <cfRule type="cellIs" dxfId="240" priority="666" operator="equal">
      <formula>0</formula>
    </cfRule>
  </conditionalFormatting>
  <conditionalFormatting sqref="A172:K172">
    <cfRule type="cellIs" dxfId="239" priority="585" operator="equal">
      <formula>0</formula>
    </cfRule>
  </conditionalFormatting>
  <conditionalFormatting sqref="H173">
    <cfRule type="cellIs" dxfId="238" priority="569" operator="equal">
      <formula>0</formula>
    </cfRule>
    <cfRule type="cellIs" dxfId="237" priority="570" operator="equal">
      <formula>0</formula>
    </cfRule>
  </conditionalFormatting>
  <conditionalFormatting sqref="H174">
    <cfRule type="cellIs" dxfId="236" priority="573" operator="equal">
      <formula>0</formula>
    </cfRule>
    <cfRule type="cellIs" dxfId="235" priority="574" operator="equal">
      <formula>0</formula>
    </cfRule>
  </conditionalFormatting>
  <conditionalFormatting sqref="H175">
    <cfRule type="cellIs" dxfId="234" priority="577" operator="equal">
      <formula>0</formula>
    </cfRule>
    <cfRule type="cellIs" dxfId="233" priority="578" operator="equal">
      <formula>0</formula>
    </cfRule>
  </conditionalFormatting>
  <conditionalFormatting sqref="H176">
    <cfRule type="cellIs" dxfId="232" priority="565" operator="equal">
      <formula>0</formula>
    </cfRule>
    <cfRule type="cellIs" dxfId="231" priority="566" operator="equal">
      <formula>0</formula>
    </cfRule>
  </conditionalFormatting>
  <conditionalFormatting sqref="H177">
    <cfRule type="cellIs" dxfId="230" priority="2" operator="equal">
      <formula>0</formula>
    </cfRule>
    <cfRule type="cellIs" dxfId="229" priority="1" operator="equal">
      <formula>0</formula>
    </cfRule>
  </conditionalFormatting>
  <conditionalFormatting sqref="H178">
    <cfRule type="cellIs" dxfId="228" priority="561" operator="equal">
      <formula>0</formula>
    </cfRule>
    <cfRule type="cellIs" dxfId="227" priority="562" operator="equal">
      <formula>0</formula>
    </cfRule>
  </conditionalFormatting>
  <conditionalFormatting sqref="H179">
    <cfRule type="cellIs" dxfId="226" priority="581" operator="equal">
      <formula>0</formula>
    </cfRule>
    <cfRule type="cellIs" dxfId="225" priority="582" operator="equal">
      <formula>0</formula>
    </cfRule>
  </conditionalFormatting>
  <conditionalFormatting sqref="A180:K180">
    <cfRule type="cellIs" dxfId="224" priority="586" operator="equal">
      <formula>0</formula>
    </cfRule>
  </conditionalFormatting>
  <conditionalFormatting sqref="A181">
    <cfRule type="cellIs" dxfId="223" priority="874" operator="equal">
      <formula>0</formula>
    </cfRule>
  </conditionalFormatting>
  <conditionalFormatting sqref="H184">
    <cfRule type="cellIs" dxfId="222" priority="663" operator="equal">
      <formula>0</formula>
    </cfRule>
    <cfRule type="cellIs" dxfId="221" priority="664" operator="equal">
      <formula>0</formula>
    </cfRule>
  </conditionalFormatting>
  <conditionalFormatting sqref="I190">
    <cfRule type="cellIs" dxfId="220" priority="2258" operator="equal">
      <formula>0</formula>
    </cfRule>
    <cfRule type="cellIs" dxfId="219" priority="2259" operator="equal">
      <formula>0</formula>
    </cfRule>
    <cfRule type="cellIs" dxfId="218" priority="2262" operator="equal">
      <formula>0</formula>
    </cfRule>
    <cfRule type="cellIs" dxfId="217" priority="2263" operator="equal">
      <formula>0</formula>
    </cfRule>
  </conditionalFormatting>
  <conditionalFormatting sqref="I192">
    <cfRule type="cellIs" dxfId="216" priority="696" operator="equal">
      <formula>0</formula>
    </cfRule>
  </conditionalFormatting>
  <conditionalFormatting sqref="H194">
    <cfRule type="cellIs" dxfId="215" priority="657" operator="equal">
      <formula>0</formula>
    </cfRule>
    <cfRule type="cellIs" dxfId="214" priority="658" operator="equal">
      <formula>0</formula>
    </cfRule>
  </conditionalFormatting>
  <conditionalFormatting sqref="B196">
    <cfRule type="cellIs" dxfId="213" priority="2097" operator="equal">
      <formula>0</formula>
    </cfRule>
    <cfRule type="cellIs" dxfId="212" priority="2098" operator="equal">
      <formula>0</formula>
    </cfRule>
  </conditionalFormatting>
  <conditionalFormatting sqref="B214">
    <cfRule type="cellIs" dxfId="211" priority="2007" operator="equal">
      <formula>0</formula>
    </cfRule>
    <cfRule type="cellIs" dxfId="210" priority="2008" operator="equal">
      <formula>0</formula>
    </cfRule>
  </conditionalFormatting>
  <conditionalFormatting sqref="H214">
    <cfRule type="cellIs" dxfId="209" priority="637" operator="equal">
      <formula>0</formula>
    </cfRule>
    <cfRule type="cellIs" dxfId="208" priority="638" operator="equal">
      <formula>0</formula>
    </cfRule>
  </conditionalFormatting>
  <conditionalFormatting sqref="I214">
    <cfRule type="cellIs" dxfId="207" priority="2011" operator="equal">
      <formula>0</formula>
    </cfRule>
  </conditionalFormatting>
  <conditionalFormatting sqref="A219:K219">
    <cfRule type="cellIs" dxfId="206" priority="2110" operator="equal">
      <formula>0</formula>
    </cfRule>
  </conditionalFormatting>
  <conditionalFormatting sqref="H221">
    <cfRule type="cellIs" dxfId="205" priority="633" operator="equal">
      <formula>0</formula>
    </cfRule>
    <cfRule type="cellIs" dxfId="204" priority="634" operator="equal">
      <formula>0</formula>
    </cfRule>
  </conditionalFormatting>
  <conditionalFormatting sqref="H237">
    <cfRule type="cellIs" dxfId="203" priority="625" operator="equal">
      <formula>0</formula>
    </cfRule>
    <cfRule type="cellIs" dxfId="202" priority="626" operator="equal">
      <formula>0</formula>
    </cfRule>
  </conditionalFormatting>
  <conditionalFormatting sqref="H247">
    <cfRule type="cellIs" dxfId="201" priority="621" operator="equal">
      <formula>0</formula>
    </cfRule>
    <cfRule type="cellIs" dxfId="200" priority="622" operator="equal">
      <formula>0</formula>
    </cfRule>
  </conditionalFormatting>
  <conditionalFormatting sqref="B251">
    <cfRule type="cellIs" dxfId="199" priority="2099" operator="equal">
      <formula>0</formula>
    </cfRule>
    <cfRule type="cellIs" dxfId="198" priority="2100" operator="equal">
      <formula>0</formula>
    </cfRule>
  </conditionalFormatting>
  <conditionalFormatting sqref="B261">
    <cfRule type="cellIs" dxfId="197" priority="1707" operator="equal">
      <formula>0</formula>
    </cfRule>
  </conditionalFormatting>
  <conditionalFormatting sqref="C261">
    <cfRule type="cellIs" dxfId="196" priority="1693" operator="equal">
      <formula>0</formula>
    </cfRule>
  </conditionalFormatting>
  <conditionalFormatting sqref="I262">
    <cfRule type="cellIs" dxfId="195" priority="1232" operator="equal">
      <formula>0</formula>
    </cfRule>
  </conditionalFormatting>
  <conditionalFormatting sqref="C268">
    <cfRule type="cellIs" dxfId="194" priority="1683" operator="equal">
      <formula>0</formula>
    </cfRule>
  </conditionalFormatting>
  <conditionalFormatting sqref="B270">
    <cfRule type="cellIs" dxfId="193" priority="423" operator="equal">
      <formula>0</formula>
    </cfRule>
  </conditionalFormatting>
  <conditionalFormatting sqref="C270">
    <cfRule type="cellIs" dxfId="192" priority="422" operator="equal">
      <formula>0</formula>
    </cfRule>
  </conditionalFormatting>
  <conditionalFormatting sqref="H270">
    <cfRule type="cellIs" dxfId="191" priority="424" operator="equal">
      <formula>0</formula>
    </cfRule>
    <cfRule type="cellIs" dxfId="190" priority="425" operator="equal">
      <formula>0</formula>
    </cfRule>
  </conditionalFormatting>
  <conditionalFormatting sqref="B273">
    <cfRule type="cellIs" dxfId="189" priority="1708" operator="equal">
      <formula>0</formula>
    </cfRule>
  </conditionalFormatting>
  <conditionalFormatting sqref="C273">
    <cfRule type="cellIs" dxfId="188" priority="1694" operator="equal">
      <formula>0</formula>
    </cfRule>
  </conditionalFormatting>
  <conditionalFormatting sqref="B278">
    <cfRule type="cellIs" dxfId="187" priority="316" operator="equal">
      <formula>0</formula>
    </cfRule>
  </conditionalFormatting>
  <conditionalFormatting sqref="I278">
    <cfRule type="cellIs" dxfId="186" priority="314" operator="equal">
      <formula>0</formula>
    </cfRule>
    <cfRule type="cellIs" dxfId="185" priority="315" operator="equal">
      <formula>0</formula>
    </cfRule>
  </conditionalFormatting>
  <conditionalFormatting sqref="B279">
    <cfRule type="cellIs" dxfId="184" priority="313" operator="equal">
      <formula>0</formula>
    </cfRule>
  </conditionalFormatting>
  <conditionalFormatting sqref="C279">
    <cfRule type="cellIs" dxfId="183" priority="312" operator="equal">
      <formula>0</formula>
    </cfRule>
  </conditionalFormatting>
  <conditionalFormatting sqref="H281">
    <cfRule type="cellIs" dxfId="182" priority="306" operator="equal">
      <formula>0</formula>
    </cfRule>
    <cfRule type="cellIs" dxfId="181" priority="307" operator="equal">
      <formula>0</formula>
    </cfRule>
  </conditionalFormatting>
  <conditionalFormatting sqref="H285">
    <cfRule type="cellIs" dxfId="180" priority="296" operator="equal">
      <formula>0</formula>
    </cfRule>
    <cfRule type="cellIs" dxfId="179" priority="297" operator="equal">
      <formula>0</formula>
    </cfRule>
  </conditionalFormatting>
  <conditionalFormatting sqref="B287">
    <cfRule type="cellIs" dxfId="178" priority="295" operator="equal">
      <formula>0</formula>
    </cfRule>
  </conditionalFormatting>
  <conditionalFormatting sqref="I287">
    <cfRule type="cellIs" dxfId="177" priority="293" operator="equal">
      <formula>0</formula>
    </cfRule>
    <cfRule type="cellIs" dxfId="176" priority="294" operator="equal">
      <formula>0</formula>
    </cfRule>
  </conditionalFormatting>
  <conditionalFormatting sqref="B288">
    <cfRule type="cellIs" dxfId="175" priority="292" operator="equal">
      <formula>0</formula>
    </cfRule>
  </conditionalFormatting>
  <conditionalFormatting sqref="C288">
    <cfRule type="cellIs" dxfId="174" priority="291" operator="equal">
      <formula>0</formula>
    </cfRule>
  </conditionalFormatting>
  <conditionalFormatting sqref="B289">
    <cfRule type="cellIs" dxfId="173" priority="290" operator="equal">
      <formula>0</formula>
    </cfRule>
  </conditionalFormatting>
  <conditionalFormatting sqref="C289">
    <cfRule type="cellIs" dxfId="172" priority="289" operator="equal">
      <formula>0</formula>
    </cfRule>
  </conditionalFormatting>
  <conditionalFormatting sqref="H291">
    <cfRule type="cellIs" dxfId="171" priority="285" operator="equal">
      <formula>0</formula>
    </cfRule>
    <cfRule type="cellIs" dxfId="170" priority="286" operator="equal">
      <formula>0</formula>
    </cfRule>
  </conditionalFormatting>
  <conditionalFormatting sqref="H293">
    <cfRule type="cellIs" dxfId="169" priority="281" operator="equal">
      <formula>0</formula>
    </cfRule>
    <cfRule type="cellIs" dxfId="168" priority="282" operator="equal">
      <formula>0</formula>
    </cfRule>
  </conditionalFormatting>
  <conditionalFormatting sqref="H294">
    <cfRule type="cellIs" dxfId="167" priority="275" operator="equal">
      <formula>0</formula>
    </cfRule>
    <cfRule type="cellIs" dxfId="166" priority="276" operator="equal">
      <formula>0</formula>
    </cfRule>
  </conditionalFormatting>
  <conditionalFormatting sqref="H297">
    <cfRule type="cellIs" dxfId="165" priority="273" operator="equal">
      <formula>0</formula>
    </cfRule>
    <cfRule type="cellIs" dxfId="164" priority="274" operator="equal">
      <formula>0</formula>
    </cfRule>
  </conditionalFormatting>
  <conditionalFormatting sqref="H298">
    <cfRule type="cellIs" dxfId="163" priority="269" operator="equal">
      <formula>0</formula>
    </cfRule>
    <cfRule type="cellIs" dxfId="162" priority="270" operator="equal">
      <formula>0</formula>
    </cfRule>
  </conditionalFormatting>
  <conditionalFormatting sqref="H299">
    <cfRule type="cellIs" dxfId="161" priority="267" operator="equal">
      <formula>0</formula>
    </cfRule>
    <cfRule type="cellIs" dxfId="160" priority="268" operator="equal">
      <formula>0</formula>
    </cfRule>
  </conditionalFormatting>
  <conditionalFormatting sqref="H300">
    <cfRule type="cellIs" dxfId="159" priority="271" operator="equal">
      <formula>0</formula>
    </cfRule>
    <cfRule type="cellIs" dxfId="158" priority="272" operator="equal">
      <formula>0</formula>
    </cfRule>
  </conditionalFormatting>
  <conditionalFormatting sqref="H301">
    <cfRule type="cellIs" dxfId="157" priority="265" operator="equal">
      <formula>0</formula>
    </cfRule>
    <cfRule type="cellIs" dxfId="156" priority="266" operator="equal">
      <formula>0</formula>
    </cfRule>
  </conditionalFormatting>
  <conditionalFormatting sqref="B304">
    <cfRule type="cellIs" dxfId="155" priority="260" operator="equal">
      <formula>0</formula>
    </cfRule>
  </conditionalFormatting>
  <conditionalFormatting sqref="I304">
    <cfRule type="cellIs" dxfId="154" priority="258" operator="equal">
      <formula>0</formula>
    </cfRule>
    <cfRule type="cellIs" dxfId="153" priority="259" operator="equal">
      <formula>0</formula>
    </cfRule>
  </conditionalFormatting>
  <conditionalFormatting sqref="B305">
    <cfRule type="cellIs" dxfId="152" priority="257" operator="equal">
      <formula>0</formula>
    </cfRule>
  </conditionalFormatting>
  <conditionalFormatting sqref="C305">
    <cfRule type="cellIs" dxfId="151" priority="256" operator="equal">
      <formula>0</formula>
    </cfRule>
  </conditionalFormatting>
  <conditionalFormatting sqref="B306">
    <cfRule type="cellIs" dxfId="150" priority="255" operator="equal">
      <formula>0</formula>
    </cfRule>
  </conditionalFormatting>
  <conditionalFormatting sqref="C306">
    <cfRule type="cellIs" dxfId="149" priority="254" operator="equal">
      <formula>0</formula>
    </cfRule>
  </conditionalFormatting>
  <conditionalFormatting sqref="H308">
    <cfRule type="cellIs" dxfId="148" priority="250" operator="equal">
      <formula>0</formula>
    </cfRule>
    <cfRule type="cellIs" dxfId="147" priority="251" operator="equal">
      <formula>0</formula>
    </cfRule>
  </conditionalFormatting>
  <conditionalFormatting sqref="H310">
    <cfRule type="cellIs" dxfId="146" priority="244" operator="equal">
      <formula>0</formula>
    </cfRule>
    <cfRule type="cellIs" dxfId="145" priority="245" operator="equal">
      <formula>0</formula>
    </cfRule>
  </conditionalFormatting>
  <conditionalFormatting sqref="H313">
    <cfRule type="cellIs" dxfId="144" priority="242" operator="equal">
      <formula>0</formula>
    </cfRule>
    <cfRule type="cellIs" dxfId="143" priority="243" operator="equal">
      <formula>0</formula>
    </cfRule>
  </conditionalFormatting>
  <conditionalFormatting sqref="H314">
    <cfRule type="cellIs" dxfId="142" priority="238" operator="equal">
      <formula>0</formula>
    </cfRule>
    <cfRule type="cellIs" dxfId="141" priority="239" operator="equal">
      <formula>0</formula>
    </cfRule>
  </conditionalFormatting>
  <conditionalFormatting sqref="H315">
    <cfRule type="cellIs" dxfId="140" priority="236" operator="equal">
      <formula>0</formula>
    </cfRule>
    <cfRule type="cellIs" dxfId="139" priority="237" operator="equal">
      <formula>0</formula>
    </cfRule>
  </conditionalFormatting>
  <conditionalFormatting sqref="H316">
    <cfRule type="cellIs" dxfId="138" priority="240" operator="equal">
      <formula>0</formula>
    </cfRule>
    <cfRule type="cellIs" dxfId="137" priority="241" operator="equal">
      <formula>0</formula>
    </cfRule>
  </conditionalFormatting>
  <conditionalFormatting sqref="H317">
    <cfRule type="cellIs" dxfId="136" priority="234" operator="equal">
      <formula>0</formula>
    </cfRule>
    <cfRule type="cellIs" dxfId="135" priority="235" operator="equal">
      <formula>0</formula>
    </cfRule>
  </conditionalFormatting>
  <conditionalFormatting sqref="H318">
    <cfRule type="cellIs" dxfId="134" priority="261" operator="equal">
      <formula>0</formula>
    </cfRule>
    <cfRule type="cellIs" dxfId="133" priority="262" operator="equal">
      <formula>0</formula>
    </cfRule>
  </conditionalFormatting>
  <conditionalFormatting sqref="B320">
    <cfRule type="cellIs" dxfId="132" priority="229" operator="equal">
      <formula>0</formula>
    </cfRule>
  </conditionalFormatting>
  <conditionalFormatting sqref="I320">
    <cfRule type="cellIs" dxfId="131" priority="227" operator="equal">
      <formula>0</formula>
    </cfRule>
    <cfRule type="cellIs" dxfId="130" priority="228" operator="equal">
      <formula>0</formula>
    </cfRule>
  </conditionalFormatting>
  <conditionalFormatting sqref="B321">
    <cfRule type="cellIs" dxfId="129" priority="226" operator="equal">
      <formula>0</formula>
    </cfRule>
  </conditionalFormatting>
  <conditionalFormatting sqref="C321">
    <cfRule type="cellIs" dxfId="128" priority="225" operator="equal">
      <formula>0</formula>
    </cfRule>
  </conditionalFormatting>
  <conditionalFormatting sqref="H323">
    <cfRule type="cellIs" dxfId="127" priority="219" operator="equal">
      <formula>0</formula>
    </cfRule>
    <cfRule type="cellIs" dxfId="126" priority="220" operator="equal">
      <formula>0</formula>
    </cfRule>
  </conditionalFormatting>
  <conditionalFormatting sqref="H324">
    <cfRule type="cellIs" dxfId="125" priority="217" operator="equal">
      <formula>0</formula>
    </cfRule>
    <cfRule type="cellIs" dxfId="124" priority="218" operator="equal">
      <formula>0</formula>
    </cfRule>
  </conditionalFormatting>
  <conditionalFormatting sqref="H325">
    <cfRule type="cellIs" dxfId="123" priority="211" operator="equal">
      <formula>0</formula>
    </cfRule>
    <cfRule type="cellIs" dxfId="122" priority="212" operator="equal">
      <formula>0</formula>
    </cfRule>
  </conditionalFormatting>
  <conditionalFormatting sqref="H326">
    <cfRule type="cellIs" dxfId="121" priority="205" operator="equal">
      <formula>0</formula>
    </cfRule>
    <cfRule type="cellIs" dxfId="120" priority="206" operator="equal">
      <formula>0</formula>
    </cfRule>
  </conditionalFormatting>
  <conditionalFormatting sqref="H327">
    <cfRule type="cellIs" dxfId="119" priority="230" operator="equal">
      <formula>0</formula>
    </cfRule>
    <cfRule type="cellIs" dxfId="118" priority="231" operator="equal">
      <formula>0</formula>
    </cfRule>
  </conditionalFormatting>
  <conditionalFormatting sqref="B329">
    <cfRule type="cellIs" dxfId="117" priority="200" operator="equal">
      <formula>0</formula>
    </cfRule>
  </conditionalFormatting>
  <conditionalFormatting sqref="I329">
    <cfRule type="cellIs" dxfId="116" priority="198" operator="equal">
      <formula>0</formula>
    </cfRule>
    <cfRule type="cellIs" dxfId="115" priority="199" operator="equal">
      <formula>0</formula>
    </cfRule>
  </conditionalFormatting>
  <conditionalFormatting sqref="B330">
    <cfRule type="cellIs" dxfId="114" priority="197" operator="equal">
      <formula>0</formula>
    </cfRule>
  </conditionalFormatting>
  <conditionalFormatting sqref="C330">
    <cfRule type="cellIs" dxfId="113" priority="196" operator="equal">
      <formula>0</formula>
    </cfRule>
  </conditionalFormatting>
  <conditionalFormatting sqref="H332">
    <cfRule type="cellIs" dxfId="112" priority="192" operator="equal">
      <formula>0</formula>
    </cfRule>
    <cfRule type="cellIs" dxfId="111" priority="193" operator="equal">
      <formula>0</formula>
    </cfRule>
  </conditionalFormatting>
  <conditionalFormatting sqref="H333">
    <cfRule type="cellIs" dxfId="110" priority="190" operator="equal">
      <formula>0</formula>
    </cfRule>
    <cfRule type="cellIs" dxfId="109" priority="191" operator="equal">
      <formula>0</formula>
    </cfRule>
  </conditionalFormatting>
  <conditionalFormatting sqref="H334">
    <cfRule type="cellIs" dxfId="108" priority="188" operator="equal">
      <formula>0</formula>
    </cfRule>
    <cfRule type="cellIs" dxfId="107" priority="189" operator="equal">
      <formula>0</formula>
    </cfRule>
  </conditionalFormatting>
  <conditionalFormatting sqref="H335">
    <cfRule type="cellIs" dxfId="106" priority="186" operator="equal">
      <formula>0</formula>
    </cfRule>
    <cfRule type="cellIs" dxfId="105" priority="187" operator="equal">
      <formula>0</formula>
    </cfRule>
  </conditionalFormatting>
  <conditionalFormatting sqref="H336">
    <cfRule type="cellIs" dxfId="104" priority="201" operator="equal">
      <formula>0</formula>
    </cfRule>
    <cfRule type="cellIs" dxfId="103" priority="202" operator="equal">
      <formula>0</formula>
    </cfRule>
  </conditionalFormatting>
  <conditionalFormatting sqref="B338">
    <cfRule type="cellIs" dxfId="102" priority="181" operator="equal">
      <formula>0</formula>
    </cfRule>
  </conditionalFormatting>
  <conditionalFormatting sqref="I338">
    <cfRule type="cellIs" dxfId="101" priority="179" operator="equal">
      <formula>0</formula>
    </cfRule>
    <cfRule type="cellIs" dxfId="100" priority="180" operator="equal">
      <formula>0</formula>
    </cfRule>
  </conditionalFormatting>
  <conditionalFormatting sqref="B339">
    <cfRule type="cellIs" dxfId="99" priority="178" operator="equal">
      <formula>0</formula>
    </cfRule>
  </conditionalFormatting>
  <conditionalFormatting sqref="C339">
    <cfRule type="cellIs" dxfId="98" priority="177" operator="equal">
      <formula>0</formula>
    </cfRule>
  </conditionalFormatting>
  <conditionalFormatting sqref="H341">
    <cfRule type="cellIs" dxfId="97" priority="173" operator="equal">
      <formula>0</formula>
    </cfRule>
    <cfRule type="cellIs" dxfId="96" priority="174" operator="equal">
      <formula>0</formula>
    </cfRule>
  </conditionalFormatting>
  <conditionalFormatting sqref="H342">
    <cfRule type="cellIs" dxfId="95" priority="171" operator="equal">
      <formula>0</formula>
    </cfRule>
    <cfRule type="cellIs" dxfId="94" priority="172" operator="equal">
      <formula>0</formula>
    </cfRule>
  </conditionalFormatting>
  <conditionalFormatting sqref="H343">
    <cfRule type="cellIs" dxfId="93" priority="169" operator="equal">
      <formula>0</formula>
    </cfRule>
    <cfRule type="cellIs" dxfId="92" priority="170" operator="equal">
      <formula>0</formula>
    </cfRule>
  </conditionalFormatting>
  <conditionalFormatting sqref="H344">
    <cfRule type="cellIs" dxfId="91" priority="167" operator="equal">
      <formula>0</formula>
    </cfRule>
    <cfRule type="cellIs" dxfId="90" priority="168" operator="equal">
      <formula>0</formula>
    </cfRule>
  </conditionalFormatting>
  <conditionalFormatting sqref="H345">
    <cfRule type="cellIs" dxfId="89" priority="182" operator="equal">
      <formula>0</formula>
    </cfRule>
    <cfRule type="cellIs" dxfId="88" priority="183" operator="equal">
      <formula>0</formula>
    </cfRule>
  </conditionalFormatting>
  <conditionalFormatting sqref="B347">
    <cfRule type="cellIs" dxfId="87" priority="162" operator="equal">
      <formula>0</formula>
    </cfRule>
  </conditionalFormatting>
  <conditionalFormatting sqref="I347">
    <cfRule type="cellIs" dxfId="86" priority="160" operator="equal">
      <formula>0</formula>
    </cfRule>
    <cfRule type="cellIs" dxfId="85" priority="161" operator="equal">
      <formula>0</formula>
    </cfRule>
  </conditionalFormatting>
  <conditionalFormatting sqref="B348">
    <cfRule type="cellIs" dxfId="84" priority="159" operator="equal">
      <formula>0</formula>
    </cfRule>
  </conditionalFormatting>
  <conditionalFormatting sqref="C348">
    <cfRule type="cellIs" dxfId="83" priority="158" operator="equal">
      <formula>0</formula>
    </cfRule>
  </conditionalFormatting>
  <conditionalFormatting sqref="B349">
    <cfRule type="cellIs" dxfId="82" priority="145" operator="equal">
      <formula>0</formula>
    </cfRule>
  </conditionalFormatting>
  <conditionalFormatting sqref="C349">
    <cfRule type="cellIs" dxfId="81" priority="144" operator="equal">
      <formula>0</formula>
    </cfRule>
  </conditionalFormatting>
  <conditionalFormatting sqref="H349">
    <cfRule type="cellIs" dxfId="80" priority="142" operator="equal">
      <formula>0</formula>
    </cfRule>
    <cfRule type="cellIs" dxfId="79" priority="143" operator="equal">
      <formula>0</formula>
    </cfRule>
  </conditionalFormatting>
  <conditionalFormatting sqref="H351">
    <cfRule type="cellIs" dxfId="78" priority="154" operator="equal">
      <formula>0</formula>
    </cfRule>
    <cfRule type="cellIs" dxfId="77" priority="155" operator="equal">
      <formula>0</formula>
    </cfRule>
  </conditionalFormatting>
  <conditionalFormatting sqref="H352">
    <cfRule type="cellIs" dxfId="76" priority="152" operator="equal">
      <formula>0</formula>
    </cfRule>
    <cfRule type="cellIs" dxfId="75" priority="153" operator="equal">
      <formula>0</formula>
    </cfRule>
  </conditionalFormatting>
  <conditionalFormatting sqref="H353">
    <cfRule type="cellIs" dxfId="74" priority="140" operator="equal">
      <formula>0</formula>
    </cfRule>
    <cfRule type="cellIs" dxfId="73" priority="141" operator="equal">
      <formula>0</formula>
    </cfRule>
  </conditionalFormatting>
  <conditionalFormatting sqref="H354">
    <cfRule type="cellIs" dxfId="72" priority="150" operator="equal">
      <formula>0</formula>
    </cfRule>
    <cfRule type="cellIs" dxfId="71" priority="151" operator="equal">
      <formula>0</formula>
    </cfRule>
  </conditionalFormatting>
  <conditionalFormatting sqref="H356">
    <cfRule type="cellIs" dxfId="70" priority="138" operator="equal">
      <formula>0</formula>
    </cfRule>
    <cfRule type="cellIs" dxfId="69" priority="139" operator="equal">
      <formula>0</formula>
    </cfRule>
  </conditionalFormatting>
  <conditionalFormatting sqref="H357">
    <cfRule type="cellIs" dxfId="68" priority="136" operator="equal">
      <formula>0</formula>
    </cfRule>
    <cfRule type="cellIs" dxfId="67" priority="137" operator="equal">
      <formula>0</formula>
    </cfRule>
  </conditionalFormatting>
  <conditionalFormatting sqref="H362">
    <cfRule type="cellIs" dxfId="66" priority="148" operator="equal">
      <formula>0</formula>
    </cfRule>
    <cfRule type="cellIs" dxfId="65" priority="149" operator="equal">
      <formula>0</formula>
    </cfRule>
  </conditionalFormatting>
  <conditionalFormatting sqref="B198:B199">
    <cfRule type="cellIs" dxfId="64" priority="2273" operator="equal">
      <formula>0</formula>
    </cfRule>
    <cfRule type="cellIs" dxfId="63" priority="2274" operator="equal">
      <formula>0</formula>
    </cfRule>
  </conditionalFormatting>
  <conditionalFormatting sqref="H14:H16">
    <cfRule type="cellIs" dxfId="62" priority="687" operator="equal">
      <formula>0</formula>
    </cfRule>
    <cfRule type="cellIs" dxfId="61" priority="688" operator="equal">
      <formula>0</formula>
    </cfRule>
  </conditionalFormatting>
  <conditionalFormatting sqref="H47:H49">
    <cfRule type="cellIs" dxfId="60" priority="679" operator="equal">
      <formula>0</formula>
    </cfRule>
    <cfRule type="cellIs" dxfId="59" priority="680" operator="equal">
      <formula>0</formula>
    </cfRule>
  </conditionalFormatting>
  <conditionalFormatting sqref="H186:H187">
    <cfRule type="cellIs" dxfId="58" priority="661" operator="equal">
      <formula>0</formula>
    </cfRule>
    <cfRule type="cellIs" dxfId="57" priority="662" operator="equal">
      <formula>0</formula>
    </cfRule>
  </conditionalFormatting>
  <conditionalFormatting sqref="H189:H192">
    <cfRule type="cellIs" dxfId="56" priority="659" operator="equal">
      <formula>0</formula>
    </cfRule>
    <cfRule type="cellIs" dxfId="55" priority="660" operator="equal">
      <formula>0</formula>
    </cfRule>
  </conditionalFormatting>
  <conditionalFormatting sqref="H196:H199">
    <cfRule type="cellIs" dxfId="54" priority="655" operator="equal">
      <formula>0</formula>
    </cfRule>
    <cfRule type="cellIs" dxfId="53" priority="656" operator="equal">
      <formula>0</formula>
    </cfRule>
  </conditionalFormatting>
  <conditionalFormatting sqref="H201:H202">
    <cfRule type="cellIs" dxfId="52" priority="653" operator="equal">
      <formula>0</formula>
    </cfRule>
    <cfRule type="cellIs" dxfId="51" priority="654" operator="equal">
      <formula>0</formula>
    </cfRule>
  </conditionalFormatting>
  <conditionalFormatting sqref="H205:H206">
    <cfRule type="cellIs" dxfId="50" priority="643" operator="equal">
      <formula>0</formula>
    </cfRule>
    <cfRule type="cellIs" dxfId="49" priority="644" operator="equal">
      <formula>0</formula>
    </cfRule>
  </conditionalFormatting>
  <conditionalFormatting sqref="H208:H209">
    <cfRule type="cellIs" dxfId="48" priority="641" operator="equal">
      <formula>0</formula>
    </cfRule>
    <cfRule type="cellIs" dxfId="47" priority="642" operator="equal">
      <formula>0</formula>
    </cfRule>
  </conditionalFormatting>
  <conditionalFormatting sqref="H211:H212">
    <cfRule type="cellIs" dxfId="46" priority="639" operator="equal">
      <formula>0</formula>
    </cfRule>
    <cfRule type="cellIs" dxfId="45" priority="640" operator="equal">
      <formula>0</formula>
    </cfRule>
  </conditionalFormatting>
  <conditionalFormatting sqref="H216:H217">
    <cfRule type="cellIs" dxfId="44" priority="635" operator="equal">
      <formula>0</formula>
    </cfRule>
    <cfRule type="cellIs" dxfId="43" priority="636" operator="equal">
      <formula>0</formula>
    </cfRule>
  </conditionalFormatting>
  <conditionalFormatting sqref="H227:H228">
    <cfRule type="cellIs" dxfId="42" priority="629" operator="equal">
      <formula>0</formula>
    </cfRule>
    <cfRule type="cellIs" dxfId="41" priority="630" operator="equal">
      <formula>0</formula>
    </cfRule>
  </conditionalFormatting>
  <conditionalFormatting sqref="H230:H234">
    <cfRule type="cellIs" dxfId="40" priority="627" operator="equal">
      <formula>0</formula>
    </cfRule>
    <cfRule type="cellIs" dxfId="39" priority="628" operator="equal">
      <formula>0</formula>
    </cfRule>
  </conditionalFormatting>
  <conditionalFormatting sqref="H241:H245">
    <cfRule type="cellIs" dxfId="38" priority="623" operator="equal">
      <formula>0</formula>
    </cfRule>
    <cfRule type="cellIs" dxfId="37" priority="624" operator="equal">
      <formula>0</formula>
    </cfRule>
  </conditionalFormatting>
  <conditionalFormatting sqref="H249:H251">
    <cfRule type="cellIs" dxfId="36" priority="619" operator="equal">
      <formula>0</formula>
    </cfRule>
    <cfRule type="cellIs" dxfId="35" priority="620" operator="equal">
      <formula>0</formula>
    </cfRule>
  </conditionalFormatting>
  <conditionalFormatting sqref="H256:H257">
    <cfRule type="cellIs" dxfId="34" priority="597" operator="equal">
      <formula>0</formula>
    </cfRule>
    <cfRule type="cellIs" dxfId="33" priority="598" operator="equal">
      <formula>0</formula>
    </cfRule>
  </conditionalFormatting>
  <conditionalFormatting sqref="H259:H262">
    <cfRule type="cellIs" dxfId="32" priority="595" operator="equal">
      <formula>0</formula>
    </cfRule>
    <cfRule type="cellIs" dxfId="31" priority="596" operator="equal">
      <formula>0</formula>
    </cfRule>
  </conditionalFormatting>
  <conditionalFormatting sqref="H264:H266">
    <cfRule type="cellIs" dxfId="30" priority="591" operator="equal">
      <formula>0</formula>
    </cfRule>
    <cfRule type="cellIs" dxfId="29" priority="592" operator="equal">
      <formula>0</formula>
    </cfRule>
  </conditionalFormatting>
  <conditionalFormatting sqref="H272:H273">
    <cfRule type="cellIs" dxfId="28" priority="587" operator="equal">
      <formula>0</formula>
    </cfRule>
    <cfRule type="cellIs" dxfId="27" priority="588" operator="equal">
      <formula>0</formula>
    </cfRule>
  </conditionalFormatting>
  <conditionalFormatting sqref="H278:H279">
    <cfRule type="cellIs" dxfId="26" priority="308" operator="equal">
      <formula>0</formula>
    </cfRule>
    <cfRule type="cellIs" dxfId="25" priority="309" operator="equal">
      <formula>0</formula>
    </cfRule>
  </conditionalFormatting>
  <conditionalFormatting sqref="H282:H283">
    <cfRule type="cellIs" dxfId="24" priority="304" operator="equal">
      <formula>0</formula>
    </cfRule>
    <cfRule type="cellIs" dxfId="23" priority="305" operator="equal">
      <formula>0</formula>
    </cfRule>
  </conditionalFormatting>
  <conditionalFormatting sqref="H287:H289">
    <cfRule type="cellIs" dxfId="22" priority="287" operator="equal">
      <formula>0</formula>
    </cfRule>
    <cfRule type="cellIs" dxfId="21" priority="288" operator="equal">
      <formula>0</formula>
    </cfRule>
  </conditionalFormatting>
  <conditionalFormatting sqref="H304:H306">
    <cfRule type="cellIs" dxfId="20" priority="252" operator="equal">
      <formula>0</formula>
    </cfRule>
    <cfRule type="cellIs" dxfId="19" priority="253" operator="equal">
      <formula>0</formula>
    </cfRule>
  </conditionalFormatting>
  <conditionalFormatting sqref="H320:H321">
    <cfRule type="cellIs" dxfId="18" priority="221" operator="equal">
      <formula>0</formula>
    </cfRule>
    <cfRule type="cellIs" dxfId="17" priority="222" operator="equal">
      <formula>0</formula>
    </cfRule>
  </conditionalFormatting>
  <conditionalFormatting sqref="H329:H330">
    <cfRule type="cellIs" dxfId="16" priority="194" operator="equal">
      <formula>0</formula>
    </cfRule>
    <cfRule type="cellIs" dxfId="15" priority="195" operator="equal">
      <formula>0</formula>
    </cfRule>
  </conditionalFormatting>
  <conditionalFormatting sqref="H338:H339">
    <cfRule type="cellIs" dxfId="14" priority="175" operator="equal">
      <formula>0</formula>
    </cfRule>
    <cfRule type="cellIs" dxfId="13" priority="176" operator="equal">
      <formula>0</formula>
    </cfRule>
  </conditionalFormatting>
  <conditionalFormatting sqref="H347:H348">
    <cfRule type="cellIs" dxfId="12" priority="156" operator="equal">
      <formula>0</formula>
    </cfRule>
    <cfRule type="cellIs" dxfId="11" priority="157" operator="equal">
      <formula>0</formula>
    </cfRule>
  </conditionalFormatting>
  <conditionalFormatting sqref="H358:H359">
    <cfRule type="cellIs" dxfId="10" priority="134" operator="equal">
      <formula>0</formula>
    </cfRule>
    <cfRule type="cellIs" dxfId="9" priority="135" operator="equal">
      <formula>0</formula>
    </cfRule>
  </conditionalFormatting>
  <conditionalFormatting sqref="H360:H361">
    <cfRule type="cellIs" dxfId="8" priority="132" operator="equal">
      <formula>0</formula>
    </cfRule>
    <cfRule type="cellIs" dxfId="7" priority="133" operator="equal">
      <formula>0</formula>
    </cfRule>
  </conditionalFormatting>
  <conditionalFormatting sqref="I194:I196">
    <cfRule type="cellIs" dxfId="6" priority="2301" operator="equal">
      <formula>0</formula>
    </cfRule>
    <cfRule type="cellIs" dxfId="5" priority="2302" operator="equal">
      <formula>0</formula>
    </cfRule>
  </conditionalFormatting>
  <conditionalFormatting sqref="I198:I200">
    <cfRule type="cellIs" dxfId="4" priority="2285" operator="equal">
      <formula>0</formula>
    </cfRule>
    <cfRule type="cellIs" dxfId="3" priority="2286" operator="equal">
      <formula>0</formula>
    </cfRule>
    <cfRule type="cellIs" dxfId="2" priority="2291" operator="equal">
      <formula>0</formula>
    </cfRule>
    <cfRule type="cellIs" dxfId="1" priority="2292" operator="equal">
      <formula>0</formula>
    </cfRule>
  </conditionalFormatting>
  <conditionalFormatting sqref="J60:K61">
    <cfRule type="cellIs" dxfId="0" priority="1103" operator="equal">
      <formula>0</formula>
    </cfRule>
  </conditionalFormatting>
  <printOptions horizontalCentered="1"/>
  <pageMargins left="0.39370078740157499" right="0.39370078740157499" top="0.39370078740157499" bottom="0.39370078740157499" header="0.31496062992126" footer="0.31496062992126"/>
  <pageSetup paperSize="9" scale="93" fitToHeight="0" orientation="landscape" r:id="rId1"/>
  <headerFooter>
    <oddFooter>&amp;L&amp;"Calibri,Normal"&amp;9&amp;K00-034&amp;A&amp;R&amp;"Calibri,Normal"&amp;9&amp;K00-034page &amp;P |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4</vt:i4>
      </vt:variant>
    </vt:vector>
  </HeadingPairs>
  <TitlesOfParts>
    <vt:vector size="5" baseType="lpstr">
      <vt:lpstr>B30</vt:lpstr>
      <vt:lpstr>'B30'!Impression_des_titres</vt:lpstr>
      <vt:lpstr>LOT</vt:lpstr>
      <vt:lpstr>N°_LOT</vt:lpstr>
      <vt:lpstr>'B30'!Zone_d_impression</vt:lpstr>
    </vt:vector>
  </TitlesOfParts>
  <Company>GINGER Informatique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hemery</dc:creator>
  <cp:lastModifiedBy>Bruno FOURNIER</cp:lastModifiedBy>
  <cp:lastPrinted>2025-08-28T21:50:02Z</cp:lastPrinted>
  <dcterms:created xsi:type="dcterms:W3CDTF">2016-02-22T09:49:00Z</dcterms:created>
  <dcterms:modified xsi:type="dcterms:W3CDTF">2025-08-28T21:50:43Z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BAE412BE1B534A1F94770CE04697EFDD_12</vt:lpwstr>
  </property>
  <property fmtid="{D5CDD505-2E9C-101B-9397-08002B2CF9AE}" pid="3" name="KSOProductBuildVer">
    <vt:lpwstr>1036-12.2.0.13106</vt:lpwstr>
  </property>
</Properties>
</file>